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nabox\1) Tool\Consulting\"/>
    </mc:Choice>
  </mc:AlternateContent>
  <xr:revisionPtr revIDLastSave="0" documentId="13_ncr:1_{544ED745-CBC6-4071-8AA9-C12901C23875}" xr6:coauthVersionLast="45" xr6:coauthVersionMax="45" xr10:uidLastSave="{00000000-0000-0000-0000-000000000000}"/>
  <bookViews>
    <workbookView xWindow="-110" yWindow="-110" windowWidth="19420" windowHeight="11620" tabRatio="850" xr2:uid="{00000000-000D-0000-FFFF-FFFF00000000}"/>
  </bookViews>
  <sheets>
    <sheet name="給与計算の全体像" sheetId="70" r:id="rId1"/>
    <sheet name="1_Salary calculation sheet_給与計算" sheetId="42" r:id="rId2"/>
    <sheet name="2_Timesheet（時間管理表）_VNese" sheetId="29" r:id="rId3"/>
    <sheet name="算定上限額" sheetId="68" r:id="rId4"/>
    <sheet name="給与計算チェックリスト" sheetId="1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PUR6" localSheetId="2" hidden="1">{#N/A,#N/A,FALSE,"Sheet2"}</definedName>
    <definedName name="_________PUR6" localSheetId="4" hidden="1">{#N/A,#N/A,FALSE,"Sheet2"}</definedName>
    <definedName name="_________PUR6" hidden="1">{#N/A,#N/A,FALSE,"Sheet2"}</definedName>
    <definedName name="_________QUY3" localSheetId="2" hidden="1">{#N/A,#N/A,FALSE,"Sheet2"}</definedName>
    <definedName name="_________QUY3" localSheetId="4" hidden="1">{#N/A,#N/A,FALSE,"Sheet2"}</definedName>
    <definedName name="_________QUY3" hidden="1">{#N/A,#N/A,FALSE,"Sheet2"}</definedName>
    <definedName name="________PUR6" localSheetId="2" hidden="1">{#N/A,#N/A,FALSE,"Sheet2"}</definedName>
    <definedName name="________PUR6" localSheetId="4" hidden="1">{#N/A,#N/A,FALSE,"Sheet2"}</definedName>
    <definedName name="________PUR6" hidden="1">{#N/A,#N/A,FALSE,"Sheet2"}</definedName>
    <definedName name="________QUY3" localSheetId="2" hidden="1">{#N/A,#N/A,FALSE,"Sheet2"}</definedName>
    <definedName name="________QUY3" localSheetId="4" hidden="1">{#N/A,#N/A,FALSE,"Sheet2"}</definedName>
    <definedName name="________QUY3" hidden="1">{#N/A,#N/A,FALSE,"Sheet2"}</definedName>
    <definedName name="_______PUR6" localSheetId="2" hidden="1">{#N/A,#N/A,FALSE,"Sheet2"}</definedName>
    <definedName name="_______PUR6" localSheetId="4" hidden="1">{#N/A,#N/A,FALSE,"Sheet2"}</definedName>
    <definedName name="_______PUR6" hidden="1">{#N/A,#N/A,FALSE,"Sheet2"}</definedName>
    <definedName name="_______QUY3" localSheetId="2" hidden="1">{#N/A,#N/A,FALSE,"Sheet2"}</definedName>
    <definedName name="_______QUY3" localSheetId="4" hidden="1">{#N/A,#N/A,FALSE,"Sheet2"}</definedName>
    <definedName name="_______QUY3" hidden="1">{#N/A,#N/A,FALSE,"Sheet2"}</definedName>
    <definedName name="______PUR6" localSheetId="2" hidden="1">{#N/A,#N/A,FALSE,"Sheet2"}</definedName>
    <definedName name="______PUR6" localSheetId="4" hidden="1">{#N/A,#N/A,FALSE,"Sheet2"}</definedName>
    <definedName name="______PUR6" hidden="1">{#N/A,#N/A,FALSE,"Sheet2"}</definedName>
    <definedName name="______QUY3" localSheetId="2" hidden="1">{#N/A,#N/A,FALSE,"Sheet2"}</definedName>
    <definedName name="______QUY3" localSheetId="4" hidden="1">{#N/A,#N/A,FALSE,"Sheet2"}</definedName>
    <definedName name="______QUY3" hidden="1">{#N/A,#N/A,FALSE,"Sheet2"}</definedName>
    <definedName name="_____PUR6" localSheetId="2" hidden="1">{#N/A,#N/A,FALSE,"Sheet2"}</definedName>
    <definedName name="_____PUR6" localSheetId="4" hidden="1">{#N/A,#N/A,FALSE,"Sheet2"}</definedName>
    <definedName name="_____PUR6" hidden="1">{#N/A,#N/A,FALSE,"Sheet2"}</definedName>
    <definedName name="_____QUY3" localSheetId="2" hidden="1">{#N/A,#N/A,FALSE,"Sheet2"}</definedName>
    <definedName name="_____QUY3" localSheetId="4" hidden="1">{#N/A,#N/A,FALSE,"Sheet2"}</definedName>
    <definedName name="_____QUY3" hidden="1">{#N/A,#N/A,FALSE,"Sheet2"}</definedName>
    <definedName name="____PUR6" localSheetId="2" hidden="1">{#N/A,#N/A,FALSE,"Sheet2"}</definedName>
    <definedName name="____PUR6" localSheetId="4" hidden="1">{#N/A,#N/A,FALSE,"Sheet2"}</definedName>
    <definedName name="____PUR6" hidden="1">{#N/A,#N/A,FALSE,"Sheet2"}</definedName>
    <definedName name="____QUY3" localSheetId="2" hidden="1">{#N/A,#N/A,FALSE,"Sheet2"}</definedName>
    <definedName name="____QUY3" localSheetId="4" hidden="1">{#N/A,#N/A,FALSE,"Sheet2"}</definedName>
    <definedName name="____QUY3" hidden="1">{#N/A,#N/A,FALSE,"Sheet2"}</definedName>
    <definedName name="___PUR6" localSheetId="2" hidden="1">{#N/A,#N/A,FALSE,"Sheet2"}</definedName>
    <definedName name="___PUR6" localSheetId="4" hidden="1">{#N/A,#N/A,FALSE,"Sheet2"}</definedName>
    <definedName name="___PUR6" hidden="1">{#N/A,#N/A,FALSE,"Sheet2"}</definedName>
    <definedName name="___QUY3" localSheetId="2" hidden="1">{#N/A,#N/A,FALSE,"Sheet2"}</definedName>
    <definedName name="___QUY3" localSheetId="4" hidden="1">{#N/A,#N/A,FALSE,"Sheet2"}</definedName>
    <definedName name="___QUY3" hidden="1">{#N/A,#N/A,FALSE,"Sheet2"}</definedName>
    <definedName name="__Detail__" localSheetId="1">#REF!</definedName>
    <definedName name="__Detail__" localSheetId="2">#REF!</definedName>
    <definedName name="__Detail__">#REF!</definedName>
    <definedName name="__Master__" localSheetId="1">#REF!</definedName>
    <definedName name="__Master__" localSheetId="2">#REF!</definedName>
    <definedName name="__Master__">#REF!</definedName>
    <definedName name="__PUR6" localSheetId="2" hidden="1">{#N/A,#N/A,FALSE,"Sheet2"}</definedName>
    <definedName name="__PUR6" localSheetId="4" hidden="1">{#N/A,#N/A,FALSE,"Sheet2"}</definedName>
    <definedName name="__PUR6" hidden="1">{#N/A,#N/A,FALSE,"Sheet2"}</definedName>
    <definedName name="__QUY3" localSheetId="2" hidden="1">{#N/A,#N/A,FALSE,"Sheet2"}</definedName>
    <definedName name="__QUY3" localSheetId="4" hidden="1">{#N/A,#N/A,FALSE,"Sheet2"}</definedName>
    <definedName name="__QUY3" hidden="1">{#N/A,#N/A,FALSE,"Sheet2"}</definedName>
    <definedName name="_1000A01">#N/A</definedName>
    <definedName name="_Fill" hidden="1">#REF!</definedName>
    <definedName name="_Order1" hidden="1">255</definedName>
    <definedName name="_Order2" hidden="1">255</definedName>
    <definedName name="_PUR6" localSheetId="2" hidden="1">{#N/A,#N/A,FALSE,"Sheet2"}</definedName>
    <definedName name="_PUR6" localSheetId="4" hidden="1">{#N/A,#N/A,FALSE,"Sheet2"}</definedName>
    <definedName name="_PUR6" hidden="1">{#N/A,#N/A,FALSE,"Sheet2"}</definedName>
    <definedName name="_QUY3" localSheetId="2" hidden="1">{#N/A,#N/A,FALSE,"Sheet2"}</definedName>
    <definedName name="_QUY3" localSheetId="4" hidden="1">{#N/A,#N/A,FALSE,"Sheet2"}</definedName>
    <definedName name="_QUY3" hidden="1">{#N/A,#N/A,FALSE,"Sheet2"}</definedName>
    <definedName name="a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BC" localSheetId="4" hidden="1">{#N/A,#N/A,FALSE,"Sheet2"}</definedName>
    <definedName name="ABC" hidden="1">{#N/A,#N/A,FALSE,"Sheet2"}</definedName>
    <definedName name="ABCD" localSheetId="4" hidden="1">{#N/A,#N/A,FALSE,"Sheet2"}</definedName>
    <definedName name="ABCD" hidden="1">{#N/A,#N/A,FALSE,"Sheet2"}</definedName>
    <definedName name="ALPIN">#N/A</definedName>
    <definedName name="ALPJYOU">#N/A</definedName>
    <definedName name="ALPTOI">#N/A</definedName>
    <definedName name="as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s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s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AS2DocOpenMode" hidden="1">"AS2DocumentEdit"</definedName>
    <definedName name="B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lance_type">1</definedName>
    <definedName name="bank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T" localSheetId="2">{"bT5.xls","Sheet1"}</definedName>
    <definedName name="BT" localSheetId="4">{"bT5.xls","Sheet1"}</definedName>
    <definedName name="BT">{"bT5.xls","Sheet1"}</definedName>
    <definedName name="BTDC" localSheetId="2">{"bT5.xls","Sheet1"}</definedName>
    <definedName name="BTDC" localSheetId="4">{"bT5.xls","Sheet1"}</definedName>
    <definedName name="BTDC">{"bT5.xls","Sheet1"}</definedName>
    <definedName name="calc">1</definedName>
    <definedName name="CATIN">#N/A</definedName>
    <definedName name="CATJYOU">#N/A</definedName>
    <definedName name="CATREC">#N/A</definedName>
    <definedName name="CATSYU">#N/A</definedName>
    <definedName name="CGSold">'[1]P&amp;L HCM'!$E$30</definedName>
    <definedName name="CGSoldAS">'[1]P&amp;L HCM'!$E$46</definedName>
    <definedName name="co">204</definedName>
    <definedName name="D">50000000</definedName>
    <definedName name="_xlnm.Database" localSheetId="1">#REF!</definedName>
    <definedName name="_xlnm.Database" localSheetId="2">#REF!</definedName>
    <definedName name="_xlnm.Database">#REF!</definedName>
    <definedName name="dc" localSheetId="2">{"bT5.xls","Sheet1"}</definedName>
    <definedName name="dc" localSheetId="4">{"bT5.xls","Sheet1"}</definedName>
    <definedName name="dc">{"bT5.xls","Sheet1"}</definedName>
    <definedName name="DD">#N/A</definedName>
    <definedName name="discount">'[1]P&amp;L HCM'!$E$17</definedName>
    <definedName name="Document_array" localSheetId="2">{"Book1","tokhai 2005.xls"}</definedName>
    <definedName name="Document_array" localSheetId="4">{"Book1","tokhai 2005.xls"}</definedName>
    <definedName name="Document_array">{"Book1","tokhai 2005.xls"}</definedName>
    <definedName name="E">80000000</definedName>
    <definedName name="errre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tetteet" localSheetId="2" hidden="1">{#N/A,#N/A,FALSE,"Gesamt";#N/A,#N/A,FALSE,"Ree KG";#N/A,#N/A,FALSE,"Ree Inter";#N/A,#N/A,FALSE,"BTM";#N/A,#N/A,FALSE,"GmbH";#N/A,#N/A,FALSE,"Sonstige"}</definedName>
    <definedName name="etetteet" localSheetId="4" hidden="1">{#N/A,#N/A,FALSE,"Gesamt";#N/A,#N/A,FALSE,"Ree KG";#N/A,#N/A,FALSE,"Ree Inter";#N/A,#N/A,FALSE,"BTM";#N/A,#N/A,FALSE,"GmbH";#N/A,#N/A,FALSE,"Sonstige"}</definedName>
    <definedName name="etetteet" hidden="1">{#N/A,#N/A,FALSE,"Gesamt";#N/A,#N/A,FALSE,"Ree KG";#N/A,#N/A,FALSE,"Ree Inter";#N/A,#N/A,FALSE,"BTM";#N/A,#N/A,FALSE,"GmbH";#N/A,#N/A,FALSE,"Sonstige"}</definedName>
    <definedName name="ẻtgyhuji" localSheetId="2" hidden="1">{#N/A,#N/A,FALSE,"Sheet2"}</definedName>
    <definedName name="ẻtgyhuji" localSheetId="4" hidden="1">{#N/A,#N/A,FALSE,"Sheet2"}</definedName>
    <definedName name="ẻtgyhuji" hidden="1">{#N/A,#N/A,FALSE,"Sheet2"}</definedName>
    <definedName name="étrdyfghj" localSheetId="2" hidden="1">{#N/A,#N/A,FALSE,"Sheet2"}</definedName>
    <definedName name="étrdyfghj" localSheetId="4" hidden="1">{#N/A,#N/A,FALSE,"Sheet2"}</definedName>
    <definedName name="étrdyfghj" hidden="1">{#N/A,#N/A,FALSE,"Sheet2"}</definedName>
    <definedName name="expat_address">'[2]1. Info'!$C$8</definedName>
    <definedName name="expat_name">'[2]1. Info'!$C$3</definedName>
    <definedName name="expat_tax_code">'[2]1. Info'!$C$4</definedName>
    <definedName name="F">120000000</definedName>
    <definedName name="fff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Y">1999</definedName>
    <definedName name="g" localSheetId="2" hidden="1">{#N/A,#N/A,FALSE,"Legal Entities";#N/A,#N/A,FALSE,"Departments";#N/A,#N/A,FALSE,"Chart of Accounts"}</definedName>
    <definedName name="g" localSheetId="4" hidden="1">{#N/A,#N/A,FALSE,"Legal Entities";#N/A,#N/A,FALSE,"Departments";#N/A,#N/A,FALSE,"Chart of Accounts"}</definedName>
    <definedName name="g" hidden="1">{#N/A,#N/A,FALSE,"Legal Entities";#N/A,#N/A,FALSE,"Departments";#N/A,#N/A,FALSE,"Chart of Accounts"}</definedName>
    <definedName name="ggg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TML_CodePage" hidden="1">950</definedName>
    <definedName name="HTML_Control" localSheetId="2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c" localSheetId="2">'[3]Income statement(損益計算書）'!$A$3</definedName>
    <definedName name="ic">'[4]Income statement(損益計算書）'!$A$3</definedName>
    <definedName name="jjj" localSheetId="2" hidden="1">{#N/A,#N/A,FALSE,"Gesamt";#N/A,#N/A,FALSE,"Ree KG";#N/A,#N/A,FALSE,"Ree Inter";#N/A,#N/A,FALSE,"BTM";#N/A,#N/A,FALSE,"GmbH";#N/A,#N/A,FALSE,"Sonstige"}</definedName>
    <definedName name="jjj" localSheetId="4" hidden="1">{#N/A,#N/A,FALSE,"Gesamt";#N/A,#N/A,FALSE,"Ree KG";#N/A,#N/A,FALSE,"Ree Inter";#N/A,#N/A,FALSE,"BTM";#N/A,#N/A,FALSE,"GmbH";#N/A,#N/A,FALSE,"Sonstige"}</definedName>
    <definedName name="jjj" hidden="1">{#N/A,#N/A,FALSE,"Gesamt";#N/A,#N/A,FALSE,"Ree KG";#N/A,#N/A,FALSE,"Ree Inter";#N/A,#N/A,FALSE,"BTM";#N/A,#N/A,FALSE,"GmbH";#N/A,#N/A,FALSE,"Sonstige"}</definedName>
    <definedName name="jjjj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kj" localSheetId="2" hidden="1">{#N/A,#N/A,FALSE,"Sheet2"}</definedName>
    <definedName name="kj" localSheetId="4" hidden="1">{#N/A,#N/A,FALSE,"Sheet2"}</definedName>
    <definedName name="kj" hidden="1">{#N/A,#N/A,FALSE,"Sheet2"}</definedName>
    <definedName name="kkjkk" localSheetId="2" hidden="1">{#N/A,#N/A,FALSE,"Sheet2"}</definedName>
    <definedName name="kkjkk" localSheetId="4" hidden="1">{#N/A,#N/A,FALSE,"Sheet2"}</definedName>
    <definedName name="kkjkk" hidden="1">{#N/A,#N/A,FALSE,"Sheet2"}</definedName>
    <definedName name="LUONG13">'[5]13TH'!$A:$B</definedName>
    <definedName name="NOISUY">[6]TRBANG!$A:$M</definedName>
    <definedName name="NvsEndTime">36314.7970762731</definedName>
    <definedName name="payable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eriod">12</definedName>
    <definedName name="PO" hidden="1">#REF!</definedName>
    <definedName name="_xlnm.Print_Area" localSheetId="1">'1_Salary calculation sheet_給与計算'!$A$1:$AF$35</definedName>
    <definedName name="_xlnm.Print_Area" localSheetId="2">'2_Timesheet（時間管理表）_VNese'!$A$1:$BY$46</definedName>
    <definedName name="_xlnm.Print_Area" localSheetId="4">給与計算チェックリスト!$A$1:$F$21</definedName>
    <definedName name="_xlnm.Print_Area" localSheetId="0">給与計算の全体像!$A$1:$O$25</definedName>
    <definedName name="_xlnm.Print_Area">#REF!</definedName>
    <definedName name="_xlnm.Print_Titles">#REF!</definedName>
    <definedName name="q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q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q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ECOUT">#N/A</definedName>
    <definedName name="round">1</definedName>
    <definedName name="rrrrrr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aleExp">'[1]P&amp;L HCM'!$E$32</definedName>
    <definedName name="SCT">'[1]P&amp;L HCM'!$E$19</definedName>
    <definedName name="SIN.bank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ugeno" localSheetId="1">#REF!</definedName>
    <definedName name="Sugeno" localSheetId="2">#REF!</definedName>
    <definedName name="Sugeno">#REF!</definedName>
    <definedName name="tb" localSheetId="2">'[3]Trial balance（試算表）'!$A$3</definedName>
    <definedName name="tb">'[4]Trial balance（試算表）'!$A$3</definedName>
    <definedName name="ttteerw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urnover">'[1]P&amp;L HCM'!$E$11</definedName>
    <definedName name="uh" localSheetId="2" hidden="1">{#N/A,#N/A,FALSE,"Sheet2"}</definedName>
    <definedName name="uh" localSheetId="4" hidden="1">{#N/A,#N/A,FALSE,"Sheet2"}</definedName>
    <definedName name="uh" hidden="1">{#N/A,#N/A,FALSE,"Sheet2"}</definedName>
    <definedName name="VAÄT_LIEÄU">"nhandongia"</definedName>
    <definedName name="value">3</definedName>
    <definedName name="versionno">1</definedName>
    <definedName name="what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hat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ha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1." localSheetId="2" hidden="1">{#N/A,#N/A,FALSE,"Sheet2"}</definedName>
    <definedName name="wrn.1." localSheetId="4" hidden="1">{#N/A,#N/A,FALSE,"Sheet2"}</definedName>
    <definedName name="wrn.1." hidden="1">{#N/A,#N/A,FALSE,"Sheet2"}</definedName>
    <definedName name="wrn.All._.Three._.Sheets." localSheetId="2" hidden="1">{#N/A,#N/A,FALSE,"Legal Entities";#N/A,#N/A,FALSE,"Departments";#N/A,#N/A,FALSE,"Chart of Accounts"}</definedName>
    <definedName name="wrn.All._.Three._.Sheets." localSheetId="4" hidden="1">{#N/A,#N/A,FALSE,"Legal Entities";#N/A,#N/A,FALSE,"Departments";#N/A,#N/A,FALSE,"Chart of Accounts"}</definedName>
    <definedName name="wrn.All._.Three._.Sheets." hidden="1">{#N/A,#N/A,FALSE,"Legal Entities";#N/A,#N/A,FALSE,"Departments";#N/A,#N/A,FALSE,"Chart of Accounts"}</definedName>
    <definedName name="wrn.Total.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Working._.Capital." localSheetId="2" hidden="1">{#N/A,#N/A,FALSE,"Gesamt";#N/A,#N/A,FALSE,"Ree KG";#N/A,#N/A,FALSE,"Ree Inter";#N/A,#N/A,FALSE,"BTM";#N/A,#N/A,FALSE,"GmbH";#N/A,#N/A,FALSE,"Sonstige"}</definedName>
    <definedName name="wrn.Working._.Capital." localSheetId="4" hidden="1">{#N/A,#N/A,FALSE,"Gesamt";#N/A,#N/A,FALSE,"Ree KG";#N/A,#N/A,FALSE,"Ree Inter";#N/A,#N/A,FALSE,"BTM";#N/A,#N/A,FALSE,"GmbH";#N/A,#N/A,FALSE,"Sonstige"}</definedName>
    <definedName name="wrn.Working._.Capital." hidden="1">{#N/A,#N/A,FALSE,"Gesamt";#N/A,#N/A,FALSE,"Ree KG";#N/A,#N/A,FALSE,"Ree Inter";#N/A,#N/A,FALSE,"BTM";#N/A,#N/A,FALSE,"GmbH";#N/A,#N/A,FALSE,"Sonstige"}</definedName>
    <definedName name="wrrwrw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2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3" i="42" l="1"/>
  <c r="W13" i="42"/>
  <c r="W15" i="42"/>
  <c r="AG14" i="42"/>
  <c r="AK17" i="42"/>
  <c r="AK16" i="42"/>
  <c r="AK15" i="42"/>
  <c r="AK13" i="42"/>
  <c r="AJ14" i="42"/>
  <c r="AJ15" i="42"/>
  <c r="AJ16" i="42"/>
  <c r="AJ17" i="42"/>
  <c r="AJ13" i="42"/>
  <c r="AI14" i="42"/>
  <c r="AI15" i="42"/>
  <c r="AI16" i="42"/>
  <c r="AI17" i="42"/>
  <c r="AI13" i="42"/>
  <c r="S13" i="42"/>
  <c r="BY14" i="29"/>
  <c r="BY15" i="29"/>
  <c r="BY16" i="29"/>
  <c r="BY17" i="29"/>
  <c r="BY18" i="29"/>
  <c r="BY19" i="29"/>
  <c r="BY20" i="29"/>
  <c r="BY21" i="29"/>
  <c r="BY22" i="29"/>
  <c r="BY23" i="29"/>
  <c r="BX14" i="29"/>
  <c r="BX15" i="29"/>
  <c r="BX16" i="29"/>
  <c r="BX17" i="29"/>
  <c r="BX18" i="29"/>
  <c r="BX19" i="29"/>
  <c r="BX20" i="29"/>
  <c r="BX21" i="29"/>
  <c r="BX22" i="29"/>
  <c r="BX23" i="29"/>
  <c r="BW23" i="29"/>
  <c r="BW22" i="29"/>
  <c r="BW21" i="29"/>
  <c r="BW20" i="29"/>
  <c r="BW19" i="29"/>
  <c r="BW18" i="29"/>
  <c r="BW17" i="29"/>
  <c r="BW16" i="29"/>
  <c r="BW15" i="29"/>
  <c r="BW14" i="29"/>
  <c r="BS23" i="29"/>
  <c r="BS22" i="29"/>
  <c r="BS21" i="29"/>
  <c r="BS20" i="29"/>
  <c r="BS19" i="29"/>
  <c r="BS18" i="29"/>
  <c r="BS17" i="29"/>
  <c r="F16" i="42" s="1"/>
  <c r="BS16" i="29"/>
  <c r="F15" i="42" s="1"/>
  <c r="BS14" i="29"/>
  <c r="S15" i="42"/>
  <c r="AG13" i="42"/>
  <c r="T13" i="42"/>
  <c r="E4" i="68"/>
  <c r="E3" i="68"/>
  <c r="F13" i="42"/>
  <c r="D7" i="29"/>
  <c r="K14" i="42"/>
  <c r="U14" i="42" s="1"/>
  <c r="T15" i="42"/>
  <c r="S14" i="42" l="1"/>
  <c r="U13" i="42"/>
  <c r="AB18" i="42" l="1"/>
  <c r="BY13" i="29" l="1"/>
  <c r="BX13" i="29"/>
  <c r="BW13" i="29"/>
  <c r="I13" i="42" s="1"/>
  <c r="D4" i="29" l="1"/>
  <c r="I16" i="42" l="1"/>
  <c r="G15" i="42"/>
  <c r="J15" i="42"/>
  <c r="I15" i="42"/>
  <c r="I17" i="42"/>
  <c r="J17" i="42"/>
  <c r="W17" i="42" s="1"/>
  <c r="BV24" i="29" l="1"/>
  <c r="BV25" i="29"/>
  <c r="F44" i="42" l="1"/>
  <c r="F37" i="42" s="1"/>
  <c r="F38" i="42" s="1"/>
  <c r="G38" i="42" s="1"/>
  <c r="U15" i="42" l="1"/>
  <c r="U16" i="42"/>
  <c r="U17" i="42"/>
  <c r="D4" i="16" l="1"/>
  <c r="S16" i="42" l="1"/>
  <c r="T16" i="42"/>
  <c r="S17" i="42"/>
  <c r="T17" i="42"/>
  <c r="L18" i="42" l="1"/>
  <c r="M18" i="42"/>
  <c r="N18" i="42"/>
  <c r="X18" i="42"/>
  <c r="D18" i="42"/>
  <c r="AI39" i="29" l="1"/>
  <c r="AD18" i="42" l="1"/>
  <c r="AD37" i="42" s="1"/>
  <c r="AG17" i="42"/>
  <c r="Q17" i="42"/>
  <c r="AG16" i="42"/>
  <c r="Q16" i="42"/>
  <c r="AG15" i="42"/>
  <c r="Q15" i="42"/>
  <c r="Q13" i="42"/>
  <c r="S18" i="42" l="1"/>
  <c r="T14" i="42"/>
  <c r="U18" i="42"/>
  <c r="K18" i="42"/>
  <c r="R17" i="42"/>
  <c r="V13" i="42"/>
  <c r="R16" i="42"/>
  <c r="R15" i="42"/>
  <c r="V16" i="42"/>
  <c r="V15" i="42"/>
  <c r="V17" i="42"/>
  <c r="Q14" i="42"/>
  <c r="Q18" i="42" s="1"/>
  <c r="R13" i="42"/>
  <c r="AJ18" i="42" l="1"/>
  <c r="AK14" i="42"/>
  <c r="AK18" i="42" s="1"/>
  <c r="AI18" i="42"/>
  <c r="T18" i="42"/>
  <c r="AG18" i="42"/>
  <c r="R14" i="42"/>
  <c r="V14" i="42"/>
  <c r="V18" i="42" s="1"/>
  <c r="R18" i="42" l="1"/>
  <c r="AK27" i="42"/>
  <c r="AJ27" i="42"/>
  <c r="AI27" i="42"/>
  <c r="AL27" i="42" l="1"/>
  <c r="AL28" i="42"/>
  <c r="AK28" i="42" s="1"/>
  <c r="BQ13" i="29" l="1"/>
  <c r="BT26" i="29"/>
  <c r="BT27" i="29"/>
  <c r="BT28" i="29"/>
  <c r="G17" i="42" l="1"/>
  <c r="G13" i="42"/>
  <c r="J13" i="42"/>
  <c r="BQ26" i="29"/>
  <c r="BV26" i="29" s="1"/>
  <c r="BQ27" i="29"/>
  <c r="BV27" i="29" s="1"/>
  <c r="BQ28" i="29"/>
  <c r="BV28" i="29" s="1"/>
  <c r="J14" i="42" l="1"/>
  <c r="W14" i="42" s="1"/>
  <c r="G14" i="42"/>
  <c r="I14" i="42"/>
  <c r="J16" i="42"/>
  <c r="W16" i="42" s="1"/>
  <c r="G16" i="42"/>
  <c r="BS28" i="29"/>
  <c r="BR28" i="29"/>
  <c r="BS27" i="29"/>
  <c r="BR27" i="29"/>
  <c r="BS26" i="29"/>
  <c r="BR26" i="29"/>
  <c r="G18" i="42" l="1"/>
  <c r="I18" i="42"/>
  <c r="W18" i="42"/>
  <c r="J18" i="42"/>
  <c r="AE18" i="42" l="1"/>
  <c r="H15" i="42" l="1"/>
  <c r="O15" i="42" s="1"/>
  <c r="Y15" i="42" l="1"/>
  <c r="P15" i="42"/>
  <c r="Z15" i="42" l="1"/>
  <c r="AA15" i="42" l="1"/>
  <c r="AC15" i="42" s="1"/>
  <c r="BT13" i="29" l="1"/>
  <c r="BR13" i="29" s="1"/>
  <c r="F17" i="42"/>
  <c r="BV13" i="29" l="1"/>
  <c r="BS13" i="29"/>
  <c r="H13" i="42" s="1"/>
  <c r="O13" i="42" s="1"/>
  <c r="H16" i="42"/>
  <c r="F14" i="42"/>
  <c r="H14" i="42" s="1"/>
  <c r="O14" i="42" s="1"/>
  <c r="Y14" i="42" s="1"/>
  <c r="H17" i="42"/>
  <c r="O17" i="42" l="1"/>
  <c r="Y17" i="42" s="1"/>
  <c r="O16" i="42"/>
  <c r="H18" i="42" l="1"/>
  <c r="Y13" i="42"/>
  <c r="P16" i="42"/>
  <c r="Y16" i="42"/>
  <c r="P17" i="42"/>
  <c r="P13" i="42"/>
  <c r="P14" i="42"/>
  <c r="O18" i="42" l="1"/>
  <c r="Z14" i="42"/>
  <c r="Z16" i="42"/>
  <c r="Z13" i="42"/>
  <c r="Y18" i="42"/>
  <c r="Z17" i="42"/>
  <c r="P18" i="42"/>
  <c r="AA16" i="42" l="1"/>
  <c r="AC16" i="42" s="1"/>
  <c r="AA14" i="42"/>
  <c r="AC14" i="42" s="1"/>
  <c r="AA17" i="42"/>
  <c r="AC17" i="42" s="1"/>
  <c r="AC13" i="42"/>
  <c r="Z18" i="42"/>
  <c r="AA18" i="42" l="1"/>
  <c r="AC18" i="42" l="1"/>
</calcChain>
</file>

<file path=xl/sharedStrings.xml><?xml version="1.0" encoding="utf-8"?>
<sst xmlns="http://schemas.openxmlformats.org/spreadsheetml/2006/main" count="689" uniqueCount="230">
  <si>
    <t>Manabox Vietnam Co., Ltd.</t>
  </si>
  <si>
    <t>No.</t>
  </si>
  <si>
    <t>Name</t>
  </si>
  <si>
    <t>Position</t>
  </si>
  <si>
    <t>Leave hour</t>
  </si>
  <si>
    <t>Leave</t>
  </si>
  <si>
    <t>Paid leave of this month</t>
  </si>
  <si>
    <t>Paid leave in beginning of month</t>
  </si>
  <si>
    <t>Paid leave remaining</t>
  </si>
  <si>
    <t>T</t>
  </si>
  <si>
    <t>Paid</t>
  </si>
  <si>
    <t>Unpaid</t>
  </si>
  <si>
    <t>Normal day</t>
  </si>
  <si>
    <t>Weekend day</t>
  </si>
  <si>
    <t>Holiday day</t>
  </si>
  <si>
    <t>Consultant</t>
  </si>
  <si>
    <t>Accountant</t>
  </si>
  <si>
    <t>Seller</t>
  </si>
  <si>
    <t>Weekend</t>
  </si>
  <si>
    <t>OT</t>
  </si>
  <si>
    <t>8:</t>
  </si>
  <si>
    <t>Ngày làm việc ( 8 tương đương 8h làm việc, số trên bảng chấm công tương đương với số giờ làm việc trong 1 ngày)</t>
  </si>
  <si>
    <t>C</t>
  </si>
  <si>
    <t>D</t>
  </si>
  <si>
    <t>L</t>
  </si>
  <si>
    <t>Code</t>
  </si>
  <si>
    <t>QĐ/HĐ</t>
  </si>
  <si>
    <t>= (4)*(6)/(5)</t>
  </si>
  <si>
    <t>NV01</t>
  </si>
  <si>
    <t>NV02</t>
  </si>
  <si>
    <t>NV03</t>
  </si>
  <si>
    <t>NV04</t>
  </si>
  <si>
    <t>NV05</t>
  </si>
  <si>
    <t>NV06</t>
  </si>
  <si>
    <t>NV07</t>
  </si>
  <si>
    <t>NV08</t>
  </si>
  <si>
    <t>STT</t>
    <phoneticPr fontId="7"/>
  </si>
  <si>
    <t>Yes/No</t>
    <phoneticPr fontId="7"/>
  </si>
  <si>
    <t>Prepare by</t>
    <phoneticPr fontId="7"/>
  </si>
  <si>
    <t>Number of working days in the month:</t>
  </si>
  <si>
    <t xml:space="preserve">thaasy van bao la em deal luong cao hon ma cac sep </t>
  </si>
  <si>
    <t>Địa chỉ/Address: Room 701, 7th Floor, 3D center, no 3 Duy Tan, Dich Vong Hau, Cau Giay, Ha Noi</t>
    <phoneticPr fontId="7"/>
  </si>
  <si>
    <t>AH</t>
  </si>
  <si>
    <t>AH</t>
    <phoneticPr fontId="7"/>
  </si>
  <si>
    <t>Actualy working hours per day</t>
    <phoneticPr fontId="7"/>
  </si>
  <si>
    <t>OT</t>
    <phoneticPr fontId="7"/>
  </si>
  <si>
    <t>Overtime</t>
    <phoneticPr fontId="7"/>
  </si>
  <si>
    <t>W</t>
    <phoneticPr fontId="7"/>
  </si>
  <si>
    <t>Working hours per day</t>
    <phoneticPr fontId="7"/>
  </si>
  <si>
    <t>Total working hours of month</t>
    <phoneticPr fontId="7"/>
  </si>
  <si>
    <t>Sugeno Tomohiro</t>
    <phoneticPr fontId="7"/>
  </si>
  <si>
    <t>Wedding staff</t>
    <phoneticPr fontId="7"/>
  </si>
  <si>
    <t>Child 's wedding</t>
    <phoneticPr fontId="7"/>
  </si>
  <si>
    <t>Maternity</t>
    <phoneticPr fontId="7"/>
  </si>
  <si>
    <t>Others reason</t>
    <phoneticPr fontId="7"/>
  </si>
  <si>
    <t>Relatives died</t>
    <phoneticPr fontId="7"/>
  </si>
  <si>
    <t>Tue</t>
  </si>
  <si>
    <t>Wed</t>
  </si>
  <si>
    <t>Thu</t>
  </si>
  <si>
    <t>Fri</t>
  </si>
  <si>
    <t>Sat</t>
  </si>
  <si>
    <t>Sun</t>
  </si>
  <si>
    <t>Mon</t>
  </si>
  <si>
    <t>Holiday</t>
    <phoneticPr fontId="7"/>
  </si>
  <si>
    <t>Code</t>
    <phoneticPr fontId="7"/>
  </si>
  <si>
    <t>Tổng Giám đốc</t>
    <phoneticPr fontId="7"/>
  </si>
  <si>
    <t>V</t>
  </si>
  <si>
    <t>Vacation company</t>
  </si>
  <si>
    <t>N</t>
  </si>
  <si>
    <t>Nguyễn Thị Minh Tâm</t>
  </si>
  <si>
    <t>Overtime work</t>
  </si>
  <si>
    <r>
      <t xml:space="preserve">Người lập
</t>
    </r>
    <r>
      <rPr>
        <b/>
        <i/>
        <sz val="12.5"/>
        <color rgb="FF333399"/>
        <rFont val="Times New Roman"/>
        <family val="1"/>
      </rPr>
      <t>Preparer</t>
    </r>
  </si>
  <si>
    <r>
      <rPr>
        <b/>
        <sz val="12.5"/>
        <color theme="1"/>
        <rFont val="Times New Roman"/>
        <family val="1"/>
      </rPr>
      <t>Người duyệt</t>
    </r>
    <r>
      <rPr>
        <sz val="12.5"/>
        <color theme="1"/>
        <rFont val="Times New Roman"/>
        <family val="1"/>
      </rPr>
      <t xml:space="preserve">
</t>
    </r>
    <r>
      <rPr>
        <b/>
        <i/>
        <sz val="12.5"/>
        <color rgb="FF333399"/>
        <rFont val="Times New Roman"/>
        <family val="1"/>
      </rPr>
      <t>Approver</t>
    </r>
  </si>
  <si>
    <t>NV11</t>
  </si>
  <si>
    <t>NV12</t>
  </si>
  <si>
    <t>Số giờ làm việc trung bình tháng</t>
  </si>
  <si>
    <t>Số ngày lễ</t>
  </si>
  <si>
    <t>Tết Âm lịch</t>
  </si>
  <si>
    <t>Giỗ Tổ</t>
  </si>
  <si>
    <t>30/4, 1/5</t>
  </si>
  <si>
    <t>Quốc khánh</t>
  </si>
  <si>
    <t>Từ 1/1/2019</t>
  </si>
  <si>
    <t>Từ 1/7/2019</t>
  </si>
  <si>
    <t>Compare</t>
  </si>
  <si>
    <t>Tổng đóng BH trong tháng</t>
  </si>
  <si>
    <t>Book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</si>
  <si>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</si>
  <si>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</si>
  <si>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</si>
  <si>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</si>
  <si>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</si>
  <si>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</si>
  <si>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</si>
  <si>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</si>
  <si>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</si>
  <si>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</si>
  <si>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</si>
  <si>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=(8)+(9)+(10)+(11)+(12)+
(13)+(14)</t>
  </si>
  <si>
    <t>=(16)+(17)
+(18)</t>
  </si>
  <si>
    <t>=(10)+(12)+(13)-Min((4)*
15%,(13))</t>
  </si>
  <si>
    <t>=(15)-(19)-(20)-(21)</t>
  </si>
  <si>
    <t>=(19)+(23)</t>
  </si>
  <si>
    <t>AH</t>
    <phoneticPr fontId="0"/>
  </si>
  <si>
    <t>OT</t>
    <phoneticPr fontId="0"/>
  </si>
  <si>
    <t>NV14</t>
  </si>
  <si>
    <t>=Min((4)+(11), 29.8 mil) *8%</t>
  </si>
  <si>
    <t>Số ngày làm việc trung bình trong năm 2020</t>
  </si>
  <si>
    <t>Cộng</t>
  </si>
  <si>
    <t>Check</t>
  </si>
  <si>
    <t>Tháng 3 năm 2020</t>
  </si>
  <si>
    <r>
      <t>BẢNG CHẤM CÔNG/</t>
    </r>
    <r>
      <rPr>
        <b/>
        <i/>
        <sz val="14"/>
        <color rgb="FF333399"/>
        <rFont val="Times New Roman"/>
        <family val="1"/>
      </rPr>
      <t>TIMESHEET</t>
    </r>
    <r>
      <rPr>
        <b/>
        <sz val="14"/>
        <color theme="1"/>
        <rFont val="Times New Roman"/>
        <family val="1"/>
      </rPr>
      <t xml:space="preserve">
Từ 01/03/2020 đến 31/03/2020 / </t>
    </r>
    <r>
      <rPr>
        <b/>
        <sz val="14"/>
        <color rgb="FF333399"/>
        <rFont val="Times New Roman"/>
        <family val="1"/>
      </rPr>
      <t>From 1 Mar 2020 to 31 Mar 2020</t>
    </r>
  </si>
  <si>
    <t>Ngày/date 09 tháng/month 4 năm/year 2020</t>
  </si>
  <si>
    <t>27</t>
  </si>
  <si>
    <t>=(15)-(24)+(25)</t>
  </si>
  <si>
    <t>***** Co., Ltd.</t>
    <phoneticPr fontId="30" type="noConversion"/>
  </si>
  <si>
    <t xml:space="preserve">Địa chỉ/Address: </t>
    <phoneticPr fontId="30" type="noConversion"/>
  </si>
  <si>
    <t>=Min((4)+(11),29.8 mil) *1,5%</t>
    <phoneticPr fontId="30" type="noConversion"/>
  </si>
  <si>
    <t>=Mn((4)+(11),83.6 mil) *1%</t>
    <phoneticPr fontId="30" type="noConversion"/>
  </si>
  <si>
    <t>Trần Thị C</t>
    <phoneticPr fontId="30" type="noConversion"/>
  </si>
  <si>
    <t>Nguyễn　A</t>
    <phoneticPr fontId="30" type="noConversion"/>
  </si>
  <si>
    <r>
      <t>BẢNG TÍNH L</t>
    </r>
    <r>
      <rPr>
        <b/>
        <i/>
        <sz val="20"/>
        <color theme="1"/>
        <rFont val="Arial"/>
        <family val="2"/>
      </rPr>
      <t>ƯƠ</t>
    </r>
    <r>
      <rPr>
        <b/>
        <i/>
        <sz val="20"/>
        <color theme="1"/>
        <rFont val="小塚ゴシック Pro M"/>
        <family val="2"/>
        <charset val="128"/>
      </rPr>
      <t>NG/</t>
    </r>
    <r>
      <rPr>
        <i/>
        <sz val="20"/>
        <color rgb="FF333399"/>
        <rFont val="小塚ゴシック Pro M"/>
        <family val="2"/>
        <charset val="128"/>
      </rPr>
      <t>SALARY TABLE</t>
    </r>
  </si>
  <si>
    <r>
      <t xml:space="preserve">STT
</t>
    </r>
    <r>
      <rPr>
        <sz val="11"/>
        <color theme="0"/>
        <rFont val="小塚ゴシック Pro M"/>
        <family val="2"/>
        <charset val="128"/>
      </rPr>
      <t>No.</t>
    </r>
    <phoneticPr fontId="30" type="noConversion"/>
  </si>
  <si>
    <r>
      <t xml:space="preserve">Họ và tên
</t>
    </r>
    <r>
      <rPr>
        <sz val="11"/>
        <color theme="0"/>
        <rFont val="小塚ゴシック Pro M"/>
        <family val="2"/>
        <charset val="128"/>
      </rPr>
      <t>Full name</t>
    </r>
    <r>
      <rPr>
        <b/>
        <sz val="11"/>
        <color theme="0"/>
        <rFont val="小塚ゴシック Pro M"/>
        <family val="2"/>
        <charset val="128"/>
      </rPr>
      <t xml:space="preserve">
氏名</t>
    </r>
    <rPh sb="20" eb="22">
      <t>しめい</t>
    </rPh>
    <phoneticPr fontId="30" type="noConversion"/>
  </si>
  <si>
    <r>
      <t xml:space="preserve">Thu nhập chịu thuế/
</t>
    </r>
    <r>
      <rPr>
        <sz val="11"/>
        <color theme="0"/>
        <rFont val="小塚ゴシック Pro M"/>
        <family val="2"/>
        <charset val="128"/>
      </rPr>
      <t>Taxable Incomes</t>
    </r>
  </si>
  <si>
    <r>
      <t xml:space="preserve">Thu nhập tính bảo hiểm/
</t>
    </r>
    <r>
      <rPr>
        <sz val="11"/>
        <color theme="0"/>
        <rFont val="小塚ゴシック Pro M"/>
        <family val="2"/>
        <charset val="128"/>
      </rPr>
      <t>Incomes to calculate insurrance</t>
    </r>
  </si>
  <si>
    <r>
      <t xml:space="preserve">Cộng BH
bắt buộc
</t>
    </r>
    <r>
      <rPr>
        <sz val="11"/>
        <color theme="0"/>
        <rFont val="小塚ゴシック Pro M"/>
        <family val="2"/>
        <charset val="128"/>
      </rPr>
      <t>Total compulsory insurance</t>
    </r>
  </si>
  <si>
    <r>
      <t xml:space="preserve">Thanh toán lần 1/ </t>
    </r>
    <r>
      <rPr>
        <sz val="11"/>
        <color theme="0"/>
        <rFont val="小塚ゴシック Pro M"/>
        <family val="2"/>
        <charset val="128"/>
      </rPr>
      <t>1st payment</t>
    </r>
  </si>
  <si>
    <r>
      <t xml:space="preserve">Thanh toán lần 2/ </t>
    </r>
    <r>
      <rPr>
        <sz val="11"/>
        <color theme="0"/>
        <rFont val="小塚ゴシック Pro M"/>
        <family val="2"/>
        <charset val="128"/>
      </rPr>
      <t>2nd payment</t>
    </r>
  </si>
  <si>
    <r>
      <t xml:space="preserve">Chịu thuế TNCN
</t>
    </r>
    <r>
      <rPr>
        <sz val="11"/>
        <color theme="0"/>
        <rFont val="小塚ゴシック Pro M"/>
        <family val="2"/>
        <charset val="128"/>
      </rPr>
      <t>taxable OT salary</t>
    </r>
  </si>
  <si>
    <r>
      <t xml:space="preserve">Không chịu thuế TNCN
</t>
    </r>
    <r>
      <rPr>
        <sz val="11"/>
        <color theme="0"/>
        <rFont val="小塚ゴシック Pro M"/>
        <family val="2"/>
        <charset val="128"/>
      </rPr>
      <t>non taxable OT salary</t>
    </r>
  </si>
  <si>
    <r>
      <t>DSNV</t>
    </r>
    <r>
      <rPr>
        <i/>
        <sz val="11"/>
        <color theme="1"/>
        <rFont val="小塚ゴシック Pro M"/>
        <family val="2"/>
        <charset val="128"/>
      </rPr>
      <t>/List of employee</t>
    </r>
  </si>
  <si>
    <r>
      <t>L</t>
    </r>
    <r>
      <rPr>
        <b/>
        <sz val="11"/>
        <color theme="1"/>
        <rFont val="Arial"/>
        <family val="2"/>
      </rPr>
      <t>ươ</t>
    </r>
    <r>
      <rPr>
        <b/>
        <sz val="11"/>
        <color theme="1"/>
        <rFont val="小塚ゴシック Pro M"/>
        <family val="2"/>
        <charset val="128"/>
      </rPr>
      <t>ng tính bảo hiểm</t>
    </r>
  </si>
  <si>
    <r>
      <t xml:space="preserve">Tổng số/ </t>
    </r>
    <r>
      <rPr>
        <b/>
        <i/>
        <sz val="11"/>
        <color theme="1"/>
        <rFont val="小塚ゴシック Pro M"/>
        <family val="2"/>
        <charset val="128"/>
      </rPr>
      <t>Total</t>
    </r>
  </si>
  <si>
    <r>
      <t>Ng</t>
    </r>
    <r>
      <rPr>
        <b/>
        <sz val="11"/>
        <color theme="1"/>
        <rFont val="Arial"/>
        <family val="2"/>
      </rPr>
      <t>ư</t>
    </r>
    <r>
      <rPr>
        <b/>
        <sz val="11"/>
        <color theme="1"/>
        <rFont val="小塚ゴシック Pro M"/>
        <family val="2"/>
        <charset val="128"/>
      </rPr>
      <t xml:space="preserve">ời lập biểu
</t>
    </r>
    <r>
      <rPr>
        <i/>
        <sz val="11"/>
        <color rgb="FF333399"/>
        <rFont val="小塚ゴシック Pro M"/>
        <family val="2"/>
        <charset val="128"/>
      </rPr>
      <t>Preparer</t>
    </r>
  </si>
  <si>
    <r>
      <t>Mức l</t>
    </r>
    <r>
      <rPr>
        <sz val="11"/>
        <color theme="1"/>
        <rFont val="Arial"/>
        <family val="2"/>
      </rPr>
      <t>ươ</t>
    </r>
    <r>
      <rPr>
        <sz val="11"/>
        <color theme="1"/>
        <rFont val="小塚ゴシック Pro M"/>
        <family val="2"/>
        <charset val="128"/>
      </rPr>
      <t>ng đóng BH tối đa</t>
    </r>
  </si>
  <si>
    <r>
      <t>Tết d</t>
    </r>
    <r>
      <rPr>
        <sz val="11"/>
        <color theme="1"/>
        <rFont val="Arial"/>
        <family val="2"/>
      </rPr>
      <t>ươ</t>
    </r>
    <r>
      <rPr>
        <sz val="11"/>
        <color theme="1"/>
        <rFont val="小塚ゴシック Pro M"/>
        <family val="2"/>
        <charset val="128"/>
      </rPr>
      <t>ng lịch</t>
    </r>
  </si>
  <si>
    <r>
      <t>Nguy</t>
    </r>
    <r>
      <rPr>
        <sz val="11"/>
        <color theme="1"/>
        <rFont val="Calibri"/>
        <family val="2"/>
      </rPr>
      <t>ễ</t>
    </r>
    <r>
      <rPr>
        <sz val="11"/>
        <color theme="1"/>
        <rFont val="小塚ゴシック Pro M"/>
        <family val="2"/>
        <charset val="128"/>
      </rPr>
      <t>n　B</t>
    </r>
    <phoneticPr fontId="30" type="noConversion"/>
  </si>
  <si>
    <r>
      <t>Nguy</t>
    </r>
    <r>
      <rPr>
        <sz val="11"/>
        <color theme="1"/>
        <rFont val="Calibri"/>
        <family val="2"/>
      </rPr>
      <t>ễ</t>
    </r>
    <r>
      <rPr>
        <sz val="11"/>
        <color theme="1"/>
        <rFont val="小塚ゴシック Pro M"/>
        <family val="2"/>
        <charset val="128"/>
      </rPr>
      <t>n　D</t>
    </r>
    <phoneticPr fontId="30" type="noConversion"/>
  </si>
  <si>
    <r>
      <t>Nguy</t>
    </r>
    <r>
      <rPr>
        <sz val="11"/>
        <color theme="1"/>
        <rFont val="Calibri"/>
        <family val="2"/>
      </rPr>
      <t>ễ</t>
    </r>
    <r>
      <rPr>
        <sz val="11"/>
        <color theme="1"/>
        <rFont val="小塚ゴシック Pro M"/>
        <family val="2"/>
        <charset val="128"/>
      </rPr>
      <t>n　F</t>
    </r>
    <phoneticPr fontId="30" type="noConversion"/>
  </si>
  <si>
    <t>Senior Manager</t>
    <phoneticPr fontId="30" type="noConversion"/>
  </si>
  <si>
    <t>Manager</t>
    <phoneticPr fontId="30" type="noConversion"/>
  </si>
  <si>
    <t xml:space="preserve">Sub-Leader </t>
  </si>
  <si>
    <t>Senior staff</t>
    <phoneticPr fontId="30" type="noConversion"/>
  </si>
  <si>
    <r>
      <t>Ch</t>
    </r>
    <r>
      <rPr>
        <b/>
        <sz val="11"/>
        <color theme="0"/>
        <rFont val="Calibri"/>
        <family val="2"/>
      </rPr>
      <t>ứ</t>
    </r>
    <r>
      <rPr>
        <b/>
        <sz val="11"/>
        <color theme="0"/>
        <rFont val="小塚ゴシック Pro M"/>
        <family val="2"/>
        <charset val="128"/>
      </rPr>
      <t>c v</t>
    </r>
    <r>
      <rPr>
        <b/>
        <sz val="11"/>
        <color theme="0"/>
        <rFont val="Calibri"/>
        <family val="2"/>
      </rPr>
      <t xml:space="preserve">ụ
</t>
    </r>
    <r>
      <rPr>
        <sz val="11"/>
        <color theme="0"/>
        <rFont val="小塚ゴシック Pro M"/>
        <family val="2"/>
        <charset val="128"/>
      </rPr>
      <t>Position</t>
    </r>
    <r>
      <rPr>
        <b/>
        <sz val="11"/>
        <color theme="0"/>
        <rFont val="小塚ゴシック Pro M"/>
        <family val="2"/>
        <charset val="128"/>
      </rPr>
      <t xml:space="preserve">
職位</t>
    </r>
    <rPh sb="17" eb="19">
      <t>しょくい</t>
    </rPh>
    <phoneticPr fontId="30" type="noConversion"/>
  </si>
  <si>
    <r>
      <t>L</t>
    </r>
    <r>
      <rPr>
        <b/>
        <sz val="11"/>
        <color theme="0"/>
        <rFont val="Arial"/>
        <family val="2"/>
      </rPr>
      <t>ươ</t>
    </r>
    <r>
      <rPr>
        <b/>
        <sz val="11"/>
        <color theme="0"/>
        <rFont val="小塚ゴシック Pro M"/>
        <family val="2"/>
        <charset val="128"/>
      </rPr>
      <t>ng
C</t>
    </r>
    <r>
      <rPr>
        <b/>
        <sz val="11"/>
        <color theme="0"/>
        <rFont val="Arial"/>
        <family val="2"/>
      </rPr>
      <t>ơ</t>
    </r>
    <r>
      <rPr>
        <b/>
        <sz val="11"/>
        <color theme="0"/>
        <rFont val="小塚ゴシック Pro M"/>
        <family val="2"/>
        <charset val="128"/>
      </rPr>
      <t xml:space="preserve"> ba</t>
    </r>
    <r>
      <rPr>
        <b/>
        <sz val="11"/>
        <color theme="0"/>
        <rFont val="Arial"/>
        <family val="2"/>
      </rPr>
      <t>̉</t>
    </r>
    <r>
      <rPr>
        <b/>
        <sz val="11"/>
        <color theme="0"/>
        <rFont val="小塚ゴシック Pro M"/>
        <family val="2"/>
        <charset val="128"/>
      </rPr>
      <t xml:space="preserve">n
</t>
    </r>
    <r>
      <rPr>
        <sz val="11"/>
        <color theme="0"/>
        <rFont val="小塚ゴシック Pro M"/>
        <family val="2"/>
        <charset val="128"/>
      </rPr>
      <t>Basic salary</t>
    </r>
    <r>
      <rPr>
        <b/>
        <sz val="11"/>
        <color theme="0"/>
        <rFont val="小塚ゴシック Pro M"/>
        <family val="2"/>
        <charset val="128"/>
      </rPr>
      <t xml:space="preserve">
基本給与</t>
    </r>
    <rPh sb="27" eb="29">
      <t>きほん</t>
    </rPh>
    <rPh sb="29" eb="31">
      <t>きゅうよ</t>
    </rPh>
    <phoneticPr fontId="30" type="noConversion"/>
  </si>
  <si>
    <r>
      <t>Ch</t>
    </r>
    <r>
      <rPr>
        <b/>
        <sz val="11"/>
        <color theme="0"/>
        <rFont val="Calibri"/>
        <family val="2"/>
      </rPr>
      <t>ấ</t>
    </r>
    <r>
      <rPr>
        <b/>
        <sz val="11"/>
        <color theme="0"/>
        <rFont val="小塚ゴシック Pro M"/>
        <family val="2"/>
        <charset val="128"/>
      </rPr>
      <t>m công/</t>
    </r>
    <r>
      <rPr>
        <sz val="11"/>
        <color theme="0"/>
        <rFont val="小塚ゴシック Pro M"/>
        <family val="2"/>
        <charset val="128"/>
      </rPr>
      <t>Attendance
勤怠管理</t>
    </r>
    <rPh sb="21" eb="25">
      <t>きんたいかんり</t>
    </rPh>
    <phoneticPr fontId="30" type="noConversion"/>
  </si>
  <si>
    <r>
      <t>T</t>
    </r>
    <r>
      <rPr>
        <b/>
        <sz val="11"/>
        <color theme="0"/>
        <rFont val="Calibri"/>
        <family val="2"/>
      </rPr>
      <t>ổ</t>
    </r>
    <r>
      <rPr>
        <b/>
        <sz val="11"/>
        <color theme="0"/>
        <rFont val="小塚ゴシック Pro M"/>
        <family val="2"/>
        <charset val="128"/>
      </rPr>
      <t>ng s</t>
    </r>
    <r>
      <rPr>
        <b/>
        <sz val="11"/>
        <color theme="0"/>
        <rFont val="Calibri"/>
        <family val="2"/>
      </rPr>
      <t>ố</t>
    </r>
    <r>
      <rPr>
        <b/>
        <sz val="11"/>
        <color theme="0"/>
        <rFont val="小塚ゴシック Pro M"/>
        <family val="2"/>
        <charset val="128"/>
      </rPr>
      <t xml:space="preserve"> gi</t>
    </r>
    <r>
      <rPr>
        <b/>
        <sz val="11"/>
        <color theme="0"/>
        <rFont val="Calibri"/>
        <family val="2"/>
      </rPr>
      <t>ờ</t>
    </r>
    <r>
      <rPr>
        <b/>
        <sz val="11"/>
        <color theme="0"/>
        <rFont val="小塚ゴシック Pro M"/>
        <family val="2"/>
        <charset val="128"/>
      </rPr>
      <t xml:space="preserve"> làm vi</t>
    </r>
    <r>
      <rPr>
        <b/>
        <sz val="11"/>
        <color theme="0"/>
        <rFont val="Calibri"/>
        <family val="2"/>
      </rPr>
      <t>ệ</t>
    </r>
    <r>
      <rPr>
        <b/>
        <sz val="11"/>
        <color theme="0"/>
        <rFont val="小塚ゴシック Pro M"/>
        <family val="2"/>
        <charset val="128"/>
      </rPr>
      <t>c c</t>
    </r>
    <r>
      <rPr>
        <b/>
        <sz val="11"/>
        <color theme="0"/>
        <rFont val="Calibri"/>
        <family val="2"/>
      </rPr>
      <t>ủ</t>
    </r>
    <r>
      <rPr>
        <b/>
        <sz val="11"/>
        <color theme="0"/>
        <rFont val="小塚ゴシック Pro M"/>
        <family val="2"/>
        <charset val="128"/>
      </rPr>
      <t xml:space="preserve">a tháng
</t>
    </r>
    <r>
      <rPr>
        <sz val="11"/>
        <color theme="0"/>
        <rFont val="小塚ゴシック Pro M"/>
        <family val="2"/>
        <charset val="128"/>
      </rPr>
      <t>Total working hours</t>
    </r>
    <r>
      <rPr>
        <b/>
        <sz val="11"/>
        <color theme="0"/>
        <rFont val="小塚ゴシック Pro M"/>
        <family val="2"/>
        <charset val="128"/>
      </rPr>
      <t xml:space="preserve">
稼働時間</t>
    </r>
    <rPh sb="51" eb="53">
      <t>かどう</t>
    </rPh>
    <rPh sb="53" eb="55">
      <t>じかん</t>
    </rPh>
    <phoneticPr fontId="30" type="noConversion"/>
  </si>
  <si>
    <r>
      <t>Gi</t>
    </r>
    <r>
      <rPr>
        <b/>
        <sz val="11"/>
        <color theme="0"/>
        <rFont val="Calibri"/>
        <family val="2"/>
      </rPr>
      <t>ờ</t>
    </r>
    <r>
      <rPr>
        <b/>
        <sz val="11"/>
        <color theme="0"/>
        <rFont val="小塚ゴシック Pro M"/>
        <family val="2"/>
        <charset val="128"/>
      </rPr>
      <t xml:space="preserve"> công th</t>
    </r>
    <r>
      <rPr>
        <b/>
        <sz val="11"/>
        <color theme="0"/>
        <rFont val="Calibri"/>
        <family val="2"/>
      </rPr>
      <t>ự</t>
    </r>
    <r>
      <rPr>
        <b/>
        <sz val="11"/>
        <color theme="0"/>
        <rFont val="小塚ゴシック Pro M"/>
        <family val="2"/>
        <charset val="128"/>
      </rPr>
      <t>c t</t>
    </r>
    <r>
      <rPr>
        <b/>
        <sz val="11"/>
        <color theme="0"/>
        <rFont val="Calibri"/>
        <family val="2"/>
      </rPr>
      <t xml:space="preserve">ế
</t>
    </r>
    <r>
      <rPr>
        <sz val="11"/>
        <color theme="0"/>
        <rFont val="小塚ゴシック Pro M"/>
        <family val="2"/>
        <charset val="128"/>
      </rPr>
      <t>Actual working hour</t>
    </r>
    <r>
      <rPr>
        <b/>
        <sz val="11"/>
        <color theme="0"/>
        <rFont val="小塚ゴシック Pro M"/>
        <family val="2"/>
        <charset val="128"/>
      </rPr>
      <t xml:space="preserve">
実際の労働時間</t>
    </r>
    <rPh sb="37" eb="39">
      <t>じっさい</t>
    </rPh>
    <rPh sb="40" eb="42">
      <t>ろうどう</t>
    </rPh>
    <rPh sb="42" eb="44">
      <t>じかん</t>
    </rPh>
    <phoneticPr fontId="30" type="noConversion"/>
  </si>
  <si>
    <t>MNB_01</t>
    <phoneticPr fontId="30" type="noConversion"/>
  </si>
  <si>
    <t>MNB_02</t>
  </si>
  <si>
    <t>MNB_03</t>
  </si>
  <si>
    <t>MNB_04</t>
  </si>
  <si>
    <t>MNB_05</t>
  </si>
  <si>
    <r>
      <t>Gi</t>
    </r>
    <r>
      <rPr>
        <b/>
        <sz val="11"/>
        <color theme="0"/>
        <rFont val="Calibri"/>
        <family val="2"/>
      </rPr>
      <t>ờ</t>
    </r>
    <r>
      <rPr>
        <b/>
        <sz val="11"/>
        <color theme="0"/>
        <rFont val="小塚ゴシック Pro M"/>
        <family val="2"/>
        <charset val="128"/>
      </rPr>
      <t xml:space="preserve"> làm thêm</t>
    </r>
    <r>
      <rPr>
        <sz val="11"/>
        <color theme="0"/>
        <rFont val="小塚ゴシック Pro M"/>
        <family val="2"/>
        <charset val="128"/>
      </rPr>
      <t>/ over time
残業時間</t>
    </r>
    <rPh sb="24" eb="26">
      <t>ざんぎょう</t>
    </rPh>
    <rPh sb="26" eb="28">
      <t>じかん</t>
    </rPh>
    <phoneticPr fontId="30" type="noConversion"/>
  </si>
  <si>
    <r>
      <t>L</t>
    </r>
    <r>
      <rPr>
        <b/>
        <sz val="11"/>
        <color theme="0"/>
        <rFont val="Arial"/>
        <family val="2"/>
      </rPr>
      <t>ươ</t>
    </r>
    <r>
      <rPr>
        <b/>
        <sz val="11"/>
        <color theme="0"/>
        <rFont val="小塚ゴシック Pro M"/>
        <family val="2"/>
        <charset val="128"/>
      </rPr>
      <t>ng
Th</t>
    </r>
    <r>
      <rPr>
        <b/>
        <sz val="11"/>
        <color theme="0"/>
        <rFont val="Calibri"/>
        <family val="2"/>
      </rPr>
      <t>ự</t>
    </r>
    <r>
      <rPr>
        <b/>
        <sz val="11"/>
        <color theme="0"/>
        <rFont val="小塚ゴシック Pro M"/>
        <family val="2"/>
        <charset val="128"/>
      </rPr>
      <t>c
T</t>
    </r>
    <r>
      <rPr>
        <b/>
        <sz val="11"/>
        <color theme="0"/>
        <rFont val="Calibri"/>
        <family val="2"/>
      </rPr>
      <t xml:space="preserve">ế
</t>
    </r>
    <r>
      <rPr>
        <sz val="11"/>
        <color theme="0"/>
        <rFont val="小塚ゴシック Pro M"/>
        <family val="2"/>
        <charset val="128"/>
      </rPr>
      <t>Actual salary
based on attendance</t>
    </r>
    <r>
      <rPr>
        <b/>
        <sz val="11"/>
        <color theme="0"/>
        <rFont val="小塚ゴシック Pro M"/>
        <family val="2"/>
        <charset val="128"/>
      </rPr>
      <t xml:space="preserve">
労働時間にも基づく給与金額</t>
    </r>
    <rPh sb="48" eb="50">
      <t>ろうどう</t>
    </rPh>
    <rPh sb="50" eb="52">
      <t>じかん</t>
    </rPh>
    <rPh sb="54" eb="55">
      <t>もと</t>
    </rPh>
    <rPh sb="57" eb="59">
      <t>きゅうよ</t>
    </rPh>
    <rPh sb="59" eb="61">
      <t>きんがく</t>
    </rPh>
    <phoneticPr fontId="30" type="noConversion"/>
  </si>
  <si>
    <t>A</t>
    <phoneticPr fontId="7"/>
  </si>
  <si>
    <r>
      <t>L</t>
    </r>
    <r>
      <rPr>
        <b/>
        <sz val="11"/>
        <color theme="0"/>
        <rFont val="Arial"/>
        <family val="2"/>
      </rPr>
      <t>ươ</t>
    </r>
    <r>
      <rPr>
        <b/>
        <sz val="11"/>
        <color theme="0"/>
        <rFont val="小塚ゴシック Pro M"/>
        <family val="2"/>
        <charset val="128"/>
      </rPr>
      <t>ng làm thêm gi</t>
    </r>
    <r>
      <rPr>
        <b/>
        <sz val="11"/>
        <color theme="0"/>
        <rFont val="Calibri"/>
        <family val="2"/>
      </rPr>
      <t>ờ</t>
    </r>
    <r>
      <rPr>
        <b/>
        <sz val="11"/>
        <color theme="0"/>
        <rFont val="小塚ゴシック Pro M"/>
        <family val="2"/>
        <charset val="128"/>
      </rPr>
      <t xml:space="preserve">/ </t>
    </r>
    <r>
      <rPr>
        <sz val="11"/>
        <color theme="0"/>
        <rFont val="小塚ゴシック Pro M"/>
        <family val="2"/>
        <charset val="128"/>
      </rPr>
      <t>OT salary</t>
    </r>
    <phoneticPr fontId="30" type="noConversion"/>
  </si>
  <si>
    <r>
      <t>Nguy</t>
    </r>
    <r>
      <rPr>
        <b/>
        <sz val="11"/>
        <color theme="1"/>
        <rFont val="Calibri"/>
        <family val="2"/>
      </rPr>
      <t>ễ</t>
    </r>
    <r>
      <rPr>
        <b/>
        <sz val="11"/>
        <color theme="1"/>
        <rFont val="小塚ゴシック Pro M"/>
        <family val="2"/>
        <charset val="128"/>
      </rPr>
      <t>n Th</t>
    </r>
    <r>
      <rPr>
        <b/>
        <sz val="11"/>
        <color theme="1"/>
        <rFont val="Calibri"/>
        <family val="2"/>
      </rPr>
      <t>ị</t>
    </r>
    <r>
      <rPr>
        <b/>
        <sz val="11"/>
        <color theme="1"/>
        <rFont val="小塚ゴシック Pro M"/>
        <family val="2"/>
        <charset val="128"/>
      </rPr>
      <t xml:space="preserve"> Minh ○○</t>
    </r>
    <phoneticPr fontId="30" type="noConversion"/>
  </si>
  <si>
    <r>
      <t xml:space="preserve">Công tác phí
</t>
    </r>
    <r>
      <rPr>
        <sz val="11"/>
        <color theme="0"/>
        <rFont val="小塚ゴシック Pro M"/>
        <family val="2"/>
        <charset val="128"/>
      </rPr>
      <t>Allowance fee
食事手当</t>
    </r>
    <rPh sb="27" eb="29">
      <t>しょくじ</t>
    </rPh>
    <rPh sb="29" eb="31">
      <t>てあて</t>
    </rPh>
    <phoneticPr fontId="30" type="noConversion"/>
  </si>
  <si>
    <t xml:space="preserve">Copy </t>
    <phoneticPr fontId="7"/>
  </si>
  <si>
    <r>
      <t>Ph</t>
    </r>
    <r>
      <rPr>
        <b/>
        <sz val="11"/>
        <color theme="0"/>
        <rFont val="Calibri"/>
        <family val="2"/>
      </rPr>
      <t>ụ</t>
    </r>
    <r>
      <rPr>
        <b/>
        <sz val="11"/>
        <color theme="0"/>
        <rFont val="小塚ゴシック Pro M"/>
        <family val="2"/>
        <charset val="128"/>
      </rPr>
      <t xml:space="preserve"> c</t>
    </r>
    <r>
      <rPr>
        <b/>
        <sz val="11"/>
        <color theme="0"/>
        <rFont val="Calibri"/>
        <family val="2"/>
      </rPr>
      <t>ấ</t>
    </r>
    <r>
      <rPr>
        <b/>
        <sz val="11"/>
        <color theme="0"/>
        <rFont val="小塚ゴシック Pro M"/>
        <family val="2"/>
        <charset val="128"/>
      </rPr>
      <t>p chuyên môn/ AAAA</t>
    </r>
    <r>
      <rPr>
        <sz val="11"/>
        <color theme="0"/>
        <rFont val="小塚ゴシック Pro M"/>
        <family val="2"/>
        <charset val="128"/>
      </rPr>
      <t xml:space="preserve"> allowance
手当</t>
    </r>
    <rPh sb="35" eb="37">
      <t>てあて</t>
    </rPh>
    <phoneticPr fontId="30" type="noConversion"/>
  </si>
  <si>
    <r>
      <t>Các kho</t>
    </r>
    <r>
      <rPr>
        <b/>
        <sz val="11"/>
        <color theme="0"/>
        <rFont val="Calibri"/>
        <family val="2"/>
      </rPr>
      <t>ả</t>
    </r>
    <r>
      <rPr>
        <b/>
        <sz val="11"/>
        <color theme="0"/>
        <rFont val="小塚ゴシック Pro M"/>
        <family val="2"/>
        <charset val="128"/>
      </rPr>
      <t>n tr</t>
    </r>
    <r>
      <rPr>
        <b/>
        <sz val="11"/>
        <color theme="0"/>
        <rFont val="Calibri"/>
        <family val="2"/>
      </rPr>
      <t>ừ</t>
    </r>
    <r>
      <rPr>
        <b/>
        <sz val="11"/>
        <color theme="0"/>
        <rFont val="小塚ゴシック Pro M"/>
        <family val="2"/>
        <charset val="128"/>
      </rPr>
      <t xml:space="preserve"> vào l</t>
    </r>
    <r>
      <rPr>
        <b/>
        <sz val="11"/>
        <color theme="0"/>
        <rFont val="Arial"/>
        <family val="2"/>
      </rPr>
      <t>ươ</t>
    </r>
    <r>
      <rPr>
        <b/>
        <sz val="11"/>
        <color theme="0"/>
        <rFont val="小塚ゴシック Pro M"/>
        <family val="2"/>
        <charset val="128"/>
      </rPr>
      <t>ng/</t>
    </r>
    <r>
      <rPr>
        <sz val="11"/>
        <color theme="0"/>
        <rFont val="小塚ゴシック Pro M"/>
        <family val="2"/>
        <charset val="128"/>
      </rPr>
      <t>Deduction from salary</t>
    </r>
    <r>
      <rPr>
        <b/>
        <sz val="11"/>
        <color theme="0"/>
        <rFont val="小塚ゴシック Pro M"/>
        <family val="2"/>
        <charset val="128"/>
      </rPr>
      <t>　控除項目</t>
    </r>
    <rPh sb="46" eb="48">
      <t>こうじょ</t>
    </rPh>
    <rPh sb="48" eb="50">
      <t>こうもく</t>
    </rPh>
    <phoneticPr fontId="30" type="noConversion"/>
  </si>
  <si>
    <r>
      <t>B</t>
    </r>
    <r>
      <rPr>
        <b/>
        <sz val="11"/>
        <color theme="0"/>
        <rFont val="Calibri"/>
        <family val="2"/>
      </rPr>
      <t>ả</t>
    </r>
    <r>
      <rPr>
        <b/>
        <sz val="11"/>
        <color theme="0"/>
        <rFont val="小塚ゴシック Pro M"/>
        <family val="2"/>
        <charset val="128"/>
      </rPr>
      <t>o hi</t>
    </r>
    <r>
      <rPr>
        <b/>
        <sz val="11"/>
        <color theme="0"/>
        <rFont val="Calibri"/>
        <family val="2"/>
      </rPr>
      <t>ể</t>
    </r>
    <r>
      <rPr>
        <b/>
        <sz val="11"/>
        <color theme="0"/>
        <rFont val="小塚ゴシック Pro M"/>
        <family val="2"/>
        <charset val="128"/>
      </rPr>
      <t>m b</t>
    </r>
    <r>
      <rPr>
        <b/>
        <sz val="11"/>
        <color theme="0"/>
        <rFont val="Calibri"/>
        <family val="2"/>
      </rPr>
      <t>ắ</t>
    </r>
    <r>
      <rPr>
        <b/>
        <sz val="11"/>
        <color theme="0"/>
        <rFont val="小塚ゴシック Pro M"/>
        <family val="2"/>
        <charset val="128"/>
      </rPr>
      <t>t bu</t>
    </r>
    <r>
      <rPr>
        <b/>
        <sz val="11"/>
        <color theme="0"/>
        <rFont val="Calibri"/>
        <family val="2"/>
      </rPr>
      <t>ộ</t>
    </r>
    <r>
      <rPr>
        <b/>
        <sz val="11"/>
        <color theme="0"/>
        <rFont val="小塚ゴシック Pro M"/>
        <family val="2"/>
        <charset val="128"/>
      </rPr>
      <t xml:space="preserve">c
</t>
    </r>
    <r>
      <rPr>
        <sz val="11"/>
        <color theme="0"/>
        <rFont val="小塚ゴシック Pro M"/>
        <family val="2"/>
        <charset val="128"/>
      </rPr>
      <t>Compulsory insurance
強制保険</t>
    </r>
    <rPh sb="39" eb="41">
      <t>きょうせい</t>
    </rPh>
    <rPh sb="41" eb="43">
      <t>ほけん</t>
    </rPh>
    <phoneticPr fontId="30" type="noConversion"/>
  </si>
  <si>
    <t>公務員</t>
    <rPh sb="0" eb="3">
      <t>コウムイン</t>
    </rPh>
    <phoneticPr fontId="7"/>
  </si>
  <si>
    <t>社会保険の対象</t>
    <rPh sb="0" eb="2">
      <t>しゃかい</t>
    </rPh>
    <rPh sb="2" eb="4">
      <t>ほけん</t>
    </rPh>
    <rPh sb="5" eb="7">
      <t>たいしょう</t>
    </rPh>
    <phoneticPr fontId="30" type="noConversion"/>
  </si>
  <si>
    <t>社会保険の対象でない</t>
    <rPh sb="0" eb="2">
      <t>しゃかい</t>
    </rPh>
    <rPh sb="2" eb="4">
      <t>ほけん</t>
    </rPh>
    <rPh sb="5" eb="7">
      <t>たいしょう</t>
    </rPh>
    <phoneticPr fontId="30" type="noConversion"/>
  </si>
  <si>
    <r>
      <rPr>
        <b/>
        <sz val="11"/>
        <color theme="0"/>
        <rFont val="Calibri"/>
        <family val="2"/>
      </rPr>
      <t>Đ</t>
    </r>
    <r>
      <rPr>
        <b/>
        <sz val="11"/>
        <color theme="0"/>
        <rFont val="小塚ゴシック Pro M"/>
        <family val="2"/>
        <charset val="128"/>
      </rPr>
      <t>i</t>
    </r>
    <r>
      <rPr>
        <b/>
        <sz val="11"/>
        <color theme="0"/>
        <rFont val="Calibri"/>
        <family val="2"/>
      </rPr>
      <t>ề</t>
    </r>
    <r>
      <rPr>
        <b/>
        <sz val="11"/>
        <color theme="0"/>
        <rFont val="小塚ゴシック Pro M"/>
        <family val="2"/>
        <charset val="128"/>
      </rPr>
      <t>u ch</t>
    </r>
    <r>
      <rPr>
        <b/>
        <sz val="11"/>
        <color theme="0"/>
        <rFont val="Calibri"/>
        <family val="2"/>
      </rPr>
      <t>ỉ</t>
    </r>
    <r>
      <rPr>
        <b/>
        <sz val="11"/>
        <color theme="0"/>
        <rFont val="小塚ゴシック Pro M"/>
        <family val="2"/>
        <charset val="128"/>
      </rPr>
      <t xml:space="preserve">nh khác/ </t>
    </r>
    <r>
      <rPr>
        <sz val="11"/>
        <color theme="0"/>
        <rFont val="小塚ゴシック Pro M"/>
        <family val="2"/>
        <charset val="128"/>
      </rPr>
      <t>Other adjust</t>
    </r>
    <r>
      <rPr>
        <b/>
        <sz val="11"/>
        <color theme="0"/>
        <rFont val="小塚ゴシック Pro M"/>
        <family val="2"/>
        <charset val="128"/>
      </rPr>
      <t xml:space="preserve">
その他調整</t>
    </r>
    <rPh sb="32" eb="33">
      <t>た</t>
    </rPh>
    <rPh sb="33" eb="35">
      <t>ちょうせい</t>
    </rPh>
    <phoneticPr fontId="30" type="noConversion"/>
  </si>
  <si>
    <r>
      <t>T</t>
    </r>
    <r>
      <rPr>
        <b/>
        <sz val="11"/>
        <color theme="0"/>
        <rFont val="Calibri"/>
        <family val="2"/>
      </rPr>
      <t>ổ</t>
    </r>
    <r>
      <rPr>
        <b/>
        <sz val="11"/>
        <color theme="0"/>
        <rFont val="小塚ゴシック Pro M"/>
        <family val="2"/>
        <charset val="128"/>
      </rPr>
      <t>ng l</t>
    </r>
    <r>
      <rPr>
        <b/>
        <sz val="11"/>
        <color theme="0"/>
        <rFont val="Arial"/>
        <family val="2"/>
      </rPr>
      <t>ươ</t>
    </r>
    <r>
      <rPr>
        <b/>
        <sz val="11"/>
        <color theme="0"/>
        <rFont val="小塚ゴシック Pro M"/>
        <family val="2"/>
        <charset val="128"/>
      </rPr>
      <t xml:space="preserve">ng
</t>
    </r>
    <r>
      <rPr>
        <sz val="11"/>
        <color theme="0"/>
        <rFont val="小塚ゴシック Pro M"/>
        <family val="2"/>
        <charset val="128"/>
      </rPr>
      <t>Total</t>
    </r>
    <r>
      <rPr>
        <b/>
        <sz val="11"/>
        <color theme="0"/>
        <rFont val="小塚ゴシック Pro M"/>
        <family val="2"/>
        <charset val="128"/>
      </rPr>
      <t xml:space="preserve">
合計</t>
    </r>
    <rPh sb="17" eb="19">
      <t>ごうけい</t>
    </rPh>
    <phoneticPr fontId="30" type="noConversion"/>
  </si>
  <si>
    <r>
      <t xml:space="preserve">BHXH
</t>
    </r>
    <r>
      <rPr>
        <sz val="11"/>
        <color theme="0"/>
        <rFont val="小塚ゴシック Pro M"/>
        <family val="2"/>
        <charset val="128"/>
      </rPr>
      <t>Social Insurance 
社会保険
(8%)</t>
    </r>
    <rPh sb="23" eb="25">
      <t>しゃかい</t>
    </rPh>
    <rPh sb="25" eb="27">
      <t>ほけん</t>
    </rPh>
    <phoneticPr fontId="30" type="noConversion"/>
  </si>
  <si>
    <r>
      <t xml:space="preserve">BHYT
</t>
    </r>
    <r>
      <rPr>
        <sz val="11"/>
        <color theme="0"/>
        <rFont val="小塚ゴシック Pro M"/>
        <family val="2"/>
        <charset val="128"/>
      </rPr>
      <t>Health Insurance
健康保険
(1,5%)</t>
    </r>
    <rPh sb="22" eb="24">
      <t>けんこう</t>
    </rPh>
    <rPh sb="24" eb="26">
      <t>ほけん</t>
    </rPh>
    <phoneticPr fontId="30" type="noConversion"/>
  </si>
  <si>
    <r>
      <t xml:space="preserve">BHTN
</t>
    </r>
    <r>
      <rPr>
        <sz val="11"/>
        <color theme="0"/>
        <rFont val="小塚ゴシック Pro M"/>
        <family val="2"/>
        <charset val="128"/>
      </rPr>
      <t>Unemployment Insurance
失業保険
(1%)</t>
    </r>
    <rPh sb="28" eb="30">
      <t>しつぎょう</t>
    </rPh>
    <rPh sb="30" eb="32">
      <t>ほけん</t>
    </rPh>
    <phoneticPr fontId="30" type="noConversion"/>
  </si>
  <si>
    <r>
      <t>C</t>
    </r>
    <r>
      <rPr>
        <b/>
        <sz val="11"/>
        <color theme="0"/>
        <rFont val="Calibri"/>
        <family val="2"/>
      </rPr>
      <t>ộ</t>
    </r>
    <r>
      <rPr>
        <b/>
        <sz val="11"/>
        <color theme="0"/>
        <rFont val="小塚ゴシック Pro M"/>
        <family val="2"/>
        <charset val="128"/>
      </rPr>
      <t>ng BH
b</t>
    </r>
    <r>
      <rPr>
        <b/>
        <sz val="11"/>
        <color theme="0"/>
        <rFont val="Calibri"/>
        <family val="2"/>
      </rPr>
      <t>ắ</t>
    </r>
    <r>
      <rPr>
        <b/>
        <sz val="11"/>
        <color theme="0"/>
        <rFont val="小塚ゴシック Pro M"/>
        <family val="2"/>
        <charset val="128"/>
      </rPr>
      <t>t bu</t>
    </r>
    <r>
      <rPr>
        <b/>
        <sz val="11"/>
        <color theme="0"/>
        <rFont val="Calibri"/>
        <family val="2"/>
      </rPr>
      <t>ộ</t>
    </r>
    <r>
      <rPr>
        <b/>
        <sz val="11"/>
        <color theme="0"/>
        <rFont val="小塚ゴシック Pro M"/>
        <family val="2"/>
        <charset val="128"/>
      </rPr>
      <t xml:space="preserve">c
</t>
    </r>
    <r>
      <rPr>
        <sz val="11"/>
        <color theme="0"/>
        <rFont val="小塚ゴシック Pro M"/>
        <family val="2"/>
        <charset val="128"/>
      </rPr>
      <t>Total compulsory insurance
強制保険合計</t>
    </r>
    <rPh sb="44" eb="46">
      <t>きょうせい</t>
    </rPh>
    <rPh sb="46" eb="48">
      <t>ほけん</t>
    </rPh>
    <rPh sb="48" eb="50">
      <t>ごうけい</t>
    </rPh>
    <phoneticPr fontId="30" type="noConversion"/>
  </si>
  <si>
    <r>
      <t>Các kho</t>
    </r>
    <r>
      <rPr>
        <b/>
        <sz val="11"/>
        <color theme="0"/>
        <rFont val="Calibri"/>
        <family val="2"/>
      </rPr>
      <t>ả</t>
    </r>
    <r>
      <rPr>
        <b/>
        <sz val="11"/>
        <color theme="0"/>
        <rFont val="小塚ゴシック Pro M"/>
        <family val="2"/>
        <charset val="128"/>
      </rPr>
      <t>n 
gi</t>
    </r>
    <r>
      <rPr>
        <b/>
        <sz val="11"/>
        <color theme="0"/>
        <rFont val="Calibri"/>
        <family val="2"/>
      </rPr>
      <t>ả</t>
    </r>
    <r>
      <rPr>
        <b/>
        <sz val="11"/>
        <color theme="0"/>
        <rFont val="小塚ゴシック Pro M"/>
        <family val="2"/>
        <charset val="128"/>
      </rPr>
      <t>m tr</t>
    </r>
    <r>
      <rPr>
        <b/>
        <sz val="11"/>
        <color theme="0"/>
        <rFont val="Calibri"/>
        <family val="2"/>
      </rPr>
      <t xml:space="preserve">ừ
</t>
    </r>
    <r>
      <rPr>
        <sz val="11"/>
        <color theme="0"/>
        <rFont val="小塚ゴシック Pro M"/>
        <family val="2"/>
        <charset val="128"/>
      </rPr>
      <t>Deductable</t>
    </r>
    <r>
      <rPr>
        <b/>
        <sz val="11"/>
        <color theme="0"/>
        <rFont val="小塚ゴシック Pro M"/>
        <family val="2"/>
        <charset val="128"/>
      </rPr>
      <t xml:space="preserve">
所得控除（基礎控除や扶養控除）</t>
    </r>
    <rPh sb="31" eb="33">
      <t>しょとく</t>
    </rPh>
    <rPh sb="33" eb="35">
      <t>こうじょ</t>
    </rPh>
    <rPh sb="36" eb="38">
      <t>きそ</t>
    </rPh>
    <rPh sb="38" eb="40">
      <t>こうじょ</t>
    </rPh>
    <rPh sb="41" eb="43">
      <t>ふよう</t>
    </rPh>
    <rPh sb="43" eb="45">
      <t>こうじょ</t>
    </rPh>
    <phoneticPr fontId="30" type="noConversion"/>
  </si>
  <si>
    <r>
      <t>Thu nh</t>
    </r>
    <r>
      <rPr>
        <b/>
        <sz val="11"/>
        <color theme="0"/>
        <rFont val="Calibri"/>
        <family val="2"/>
      </rPr>
      <t>ậ</t>
    </r>
    <r>
      <rPr>
        <b/>
        <sz val="11"/>
        <color theme="0"/>
        <rFont val="小塚ゴシック Pro M"/>
        <family val="2"/>
        <charset val="128"/>
      </rPr>
      <t>p 
tính thu</t>
    </r>
    <r>
      <rPr>
        <b/>
        <sz val="11"/>
        <color theme="0"/>
        <rFont val="Calibri"/>
        <family val="2"/>
      </rPr>
      <t>ế</t>
    </r>
    <r>
      <rPr>
        <b/>
        <sz val="11"/>
        <color theme="0"/>
        <rFont val="小塚ゴシック Pro M"/>
        <family val="2"/>
        <charset val="128"/>
      </rPr>
      <t xml:space="preserve"> 
TNCN
</t>
    </r>
    <r>
      <rPr>
        <sz val="11"/>
        <color theme="0"/>
        <rFont val="小塚ゴシック Pro M"/>
        <family val="2"/>
        <charset val="128"/>
      </rPr>
      <t>PIT Assessible Income</t>
    </r>
    <r>
      <rPr>
        <b/>
        <sz val="11"/>
        <color theme="0"/>
        <rFont val="小塚ゴシック Pro M"/>
        <family val="2"/>
        <charset val="128"/>
      </rPr>
      <t xml:space="preserve">
（課税所得）</t>
    </r>
    <rPh sb="49" eb="51">
      <t>カゼイ</t>
    </rPh>
    <rPh sb="51" eb="53">
      <t>ショトク</t>
    </rPh>
    <phoneticPr fontId="7"/>
  </si>
  <si>
    <r>
      <t>Thu</t>
    </r>
    <r>
      <rPr>
        <b/>
        <sz val="11"/>
        <color theme="0"/>
        <rFont val="Calibri"/>
        <family val="2"/>
      </rPr>
      <t>ế</t>
    </r>
    <r>
      <rPr>
        <b/>
        <sz val="11"/>
        <color theme="0"/>
        <rFont val="小塚ゴシック Pro M"/>
        <family val="2"/>
        <charset val="128"/>
      </rPr>
      <t xml:space="preserve"> 
TNCN
</t>
    </r>
    <r>
      <rPr>
        <sz val="11"/>
        <color theme="0"/>
        <rFont val="小塚ゴシック Pro M"/>
        <family val="2"/>
        <charset val="128"/>
      </rPr>
      <t>Personal Income Tax</t>
    </r>
    <r>
      <rPr>
        <b/>
        <sz val="11"/>
        <color theme="0"/>
        <rFont val="小塚ゴシック Pro M"/>
        <family val="2"/>
        <charset val="128"/>
      </rPr>
      <t xml:space="preserve">
（個人所得税）</t>
    </r>
    <rPh sb="32" eb="34">
      <t>こじん</t>
    </rPh>
    <rPh sb="34" eb="37">
      <t>しょとくぜい</t>
    </rPh>
    <phoneticPr fontId="30" type="noConversion"/>
  </si>
  <si>
    <r>
      <t xml:space="preserve">Ghi chú
</t>
    </r>
    <r>
      <rPr>
        <sz val="11"/>
        <color theme="0"/>
        <rFont val="小塚ゴシック Pro M"/>
        <family val="2"/>
        <charset val="128"/>
      </rPr>
      <t>Note</t>
    </r>
    <r>
      <rPr>
        <b/>
        <sz val="11"/>
        <color theme="0"/>
        <rFont val="小塚ゴシック Pro M"/>
        <family val="2"/>
        <charset val="128"/>
      </rPr>
      <t xml:space="preserve">
備考</t>
    </r>
    <rPh sb="13" eb="15">
      <t>びこう</t>
    </rPh>
    <phoneticPr fontId="30" type="noConversion"/>
  </si>
  <si>
    <r>
      <t xml:space="preserve">Trợ cấp tiền nhà/ </t>
    </r>
    <r>
      <rPr>
        <sz val="11"/>
        <color theme="0"/>
        <rFont val="小塚ゴシック Pro M"/>
        <family val="2"/>
        <charset val="128"/>
      </rPr>
      <t>Housing allowance
家賃手当</t>
    </r>
    <rPh sb="36" eb="38">
      <t>ヤチン</t>
    </rPh>
    <rPh sb="38" eb="40">
      <t>テアテ</t>
    </rPh>
    <phoneticPr fontId="7"/>
  </si>
  <si>
    <t xml:space="preserve"> -   </t>
  </si>
  <si>
    <t>基本給与</t>
    <rPh sb="0" eb="2">
      <t>キホン</t>
    </rPh>
    <rPh sb="2" eb="4">
      <t>キュウヨ</t>
    </rPh>
    <phoneticPr fontId="7"/>
  </si>
  <si>
    <t>手当</t>
    <phoneticPr fontId="7"/>
  </si>
  <si>
    <t>残業代</t>
    <rPh sb="0" eb="3">
      <t>ザンギョウダイ</t>
    </rPh>
    <phoneticPr fontId="7"/>
  </si>
  <si>
    <t>社会保険</t>
    <rPh sb="0" eb="2">
      <t>シャカイ</t>
    </rPh>
    <rPh sb="2" eb="4">
      <t>ホケン</t>
    </rPh>
    <phoneticPr fontId="7"/>
  </si>
  <si>
    <t>給与所得</t>
    <rPh sb="0" eb="2">
      <t>キュウヨ</t>
    </rPh>
    <rPh sb="2" eb="4">
      <t>ショトク</t>
    </rPh>
    <phoneticPr fontId="7"/>
  </si>
  <si>
    <t>課税所得</t>
    <rPh sb="0" eb="2">
      <t>カゼイ</t>
    </rPh>
    <rPh sb="2" eb="4">
      <t>ショトク</t>
    </rPh>
    <phoneticPr fontId="7"/>
  </si>
  <si>
    <t>基礎控除</t>
    <rPh sb="0" eb="2">
      <t>キソ</t>
    </rPh>
    <rPh sb="2" eb="4">
      <t>コウジョ</t>
    </rPh>
    <phoneticPr fontId="7"/>
  </si>
  <si>
    <t>所得控除</t>
    <rPh sb="0" eb="2">
      <t>ショトク</t>
    </rPh>
    <rPh sb="2" eb="4">
      <t>コウジョ</t>
    </rPh>
    <phoneticPr fontId="7"/>
  </si>
  <si>
    <t>差引後</t>
    <rPh sb="0" eb="2">
      <t>サシヒキ</t>
    </rPh>
    <rPh sb="2" eb="3">
      <t>ゴ</t>
    </rPh>
    <phoneticPr fontId="7"/>
  </si>
  <si>
    <t>所得税</t>
    <rPh sb="0" eb="3">
      <t>ショトクゼイ</t>
    </rPh>
    <phoneticPr fontId="7"/>
  </si>
  <si>
    <t>Acc番号</t>
    <rPh sb="3" eb="5">
      <t>ばんごう</t>
    </rPh>
    <phoneticPr fontId="30" type="noConversion"/>
  </si>
  <si>
    <t xml:space="preserve">Makering </t>
    <phoneticPr fontId="30" type="noConversion"/>
  </si>
  <si>
    <r>
      <t>Th</t>
    </r>
    <r>
      <rPr>
        <b/>
        <sz val="11"/>
        <color theme="0"/>
        <rFont val="Arial"/>
        <family val="2"/>
      </rPr>
      <t>ự</t>
    </r>
    <r>
      <rPr>
        <b/>
        <sz val="11"/>
        <color theme="0"/>
        <rFont val="小塚ゴシック Pro M"/>
        <family val="2"/>
        <charset val="128"/>
      </rPr>
      <t xml:space="preserve">c 
lĩnh/
</t>
    </r>
    <r>
      <rPr>
        <sz val="11"/>
        <color theme="0"/>
        <rFont val="小塚ゴシック Pro M"/>
        <family val="2"/>
        <charset val="128"/>
      </rPr>
      <t>Net receipt</t>
    </r>
    <r>
      <rPr>
        <b/>
        <sz val="11"/>
        <color theme="0"/>
        <rFont val="小塚ゴシック Pro M"/>
        <family val="2"/>
        <charset val="128"/>
      </rPr>
      <t xml:space="preserve">
給与支払額</t>
    </r>
    <rPh sb="26" eb="28">
      <t>きゅうよ</t>
    </rPh>
    <rPh sb="28" eb="30">
      <t>しはら</t>
    </rPh>
    <rPh sb="30" eb="31">
      <t>がく</t>
    </rPh>
    <phoneticPr fontId="30" type="noConversion"/>
  </si>
  <si>
    <t>算定基礎</t>
    <rPh sb="0" eb="2">
      <t>さんてい</t>
    </rPh>
    <rPh sb="2" eb="4">
      <t>きそ</t>
    </rPh>
    <phoneticPr fontId="30" type="noConversion"/>
  </si>
  <si>
    <t>社会保険及び健康保険</t>
    <rPh sb="0" eb="2">
      <t>シャカイ</t>
    </rPh>
    <rPh sb="2" eb="4">
      <t>ホケン</t>
    </rPh>
    <rPh sb="4" eb="5">
      <t>オヨ</t>
    </rPh>
    <rPh sb="6" eb="8">
      <t>ケンコウ</t>
    </rPh>
    <rPh sb="8" eb="10">
      <t>ホケン</t>
    </rPh>
    <phoneticPr fontId="7"/>
  </si>
  <si>
    <t>最低賃金（地域により異なる）</t>
    <rPh sb="0" eb="4">
      <t>サイテイチンギン</t>
    </rPh>
    <rPh sb="5" eb="7">
      <t>チイキ</t>
    </rPh>
    <rPh sb="10" eb="11">
      <t>コト</t>
    </rPh>
    <phoneticPr fontId="7"/>
  </si>
  <si>
    <r>
      <t>Thu</t>
    </r>
    <r>
      <rPr>
        <b/>
        <sz val="11"/>
        <color theme="0"/>
        <rFont val="Calibri"/>
        <family val="2"/>
      </rPr>
      <t>ế</t>
    </r>
    <r>
      <rPr>
        <b/>
        <sz val="11"/>
        <color theme="0"/>
        <rFont val="小塚ゴシック Pro M"/>
        <family val="2"/>
        <charset val="128"/>
      </rPr>
      <t xml:space="preserve"> kh</t>
    </r>
    <r>
      <rPr>
        <b/>
        <sz val="11"/>
        <color theme="0"/>
        <rFont val="Calibri"/>
        <family val="2"/>
      </rPr>
      <t>ấ</t>
    </r>
    <r>
      <rPr>
        <b/>
        <sz val="11"/>
        <color theme="0"/>
        <rFont val="小塚ゴシック Pro M"/>
        <family val="2"/>
        <charset val="128"/>
      </rPr>
      <t>u tr</t>
    </r>
    <r>
      <rPr>
        <b/>
        <sz val="11"/>
        <color theme="0"/>
        <rFont val="Calibri"/>
        <family val="2"/>
      </rPr>
      <t>ừ</t>
    </r>
    <r>
      <rPr>
        <b/>
        <sz val="11"/>
        <color theme="0"/>
        <rFont val="小塚ゴシック Pro M"/>
        <family val="2"/>
        <charset val="128"/>
      </rPr>
      <t xml:space="preserve"> thêm (-)/</t>
    </r>
    <r>
      <rPr>
        <b/>
        <sz val="11"/>
        <color theme="0"/>
        <rFont val="Calibri"/>
        <family val="2"/>
      </rPr>
      <t>đ</t>
    </r>
    <r>
      <rPr>
        <b/>
        <sz val="11"/>
        <color theme="0"/>
        <rFont val="Arial"/>
        <family val="2"/>
      </rPr>
      <t>ư</t>
    </r>
    <r>
      <rPr>
        <b/>
        <sz val="11"/>
        <color theme="0"/>
        <rFont val="Calibri"/>
        <family val="2"/>
      </rPr>
      <t>ợ</t>
    </r>
    <r>
      <rPr>
        <b/>
        <sz val="11"/>
        <color theme="0"/>
        <rFont val="小塚ゴシック Pro M"/>
        <family val="2"/>
        <charset val="128"/>
      </rPr>
      <t>c hoàn (+) sau quy</t>
    </r>
    <r>
      <rPr>
        <b/>
        <sz val="11"/>
        <color theme="0"/>
        <rFont val="Calibri"/>
        <family val="2"/>
      </rPr>
      <t>ế</t>
    </r>
    <r>
      <rPr>
        <b/>
        <sz val="11"/>
        <color theme="0"/>
        <rFont val="小塚ゴシック Pro M"/>
        <family val="2"/>
        <charset val="128"/>
      </rPr>
      <t xml:space="preserve">t toán 2019/ </t>
    </r>
    <r>
      <rPr>
        <sz val="11"/>
        <color theme="0"/>
        <rFont val="小塚ゴシック Pro M"/>
        <family val="2"/>
        <charset val="128"/>
      </rPr>
      <t>PIT surplus deductible (-)/return (+) after finalization 2019</t>
    </r>
    <r>
      <rPr>
        <b/>
        <sz val="11"/>
        <color theme="0"/>
        <rFont val="小塚ゴシック Pro M"/>
        <family val="2"/>
        <charset val="128"/>
      </rPr>
      <t xml:space="preserve">
確定申告後の調整での還付額</t>
    </r>
    <rPh sb="120" eb="122">
      <t>かくてい</t>
    </rPh>
    <rPh sb="122" eb="124">
      <t>しんこく</t>
    </rPh>
    <rPh sb="124" eb="125">
      <t>ご</t>
    </rPh>
    <rPh sb="126" eb="128">
      <t>ちょうせい</t>
    </rPh>
    <rPh sb="130" eb="132">
      <t>かんぷ</t>
    </rPh>
    <rPh sb="132" eb="133">
      <t>がく</t>
    </rPh>
    <phoneticPr fontId="30" type="noConversion"/>
  </si>
  <si>
    <t>Manataro Direct</t>
    <phoneticPr fontId="30" type="noConversion"/>
  </si>
  <si>
    <r>
      <t>Thu nh</t>
    </r>
    <r>
      <rPr>
        <b/>
        <sz val="11"/>
        <color theme="0"/>
        <rFont val="Calibri"/>
        <family val="2"/>
      </rPr>
      <t>ậ</t>
    </r>
    <r>
      <rPr>
        <b/>
        <sz val="11"/>
        <color theme="0"/>
        <rFont val="小塚ゴシック Pro M"/>
        <family val="2"/>
        <charset val="128"/>
      </rPr>
      <t>p không 
ch</t>
    </r>
    <r>
      <rPr>
        <b/>
        <sz val="11"/>
        <color theme="0"/>
        <rFont val="Calibri"/>
        <family val="2"/>
      </rPr>
      <t>ị</t>
    </r>
    <r>
      <rPr>
        <b/>
        <sz val="11"/>
        <color theme="0"/>
        <rFont val="小塚ゴシック Pro M"/>
        <family val="2"/>
        <charset val="128"/>
      </rPr>
      <t>u thu</t>
    </r>
    <r>
      <rPr>
        <b/>
        <sz val="11"/>
        <color theme="0"/>
        <rFont val="Calibri"/>
        <family val="2"/>
      </rPr>
      <t>ế</t>
    </r>
    <r>
      <rPr>
        <b/>
        <sz val="11"/>
        <color theme="0"/>
        <rFont val="小塚ゴシック Pro M"/>
        <family val="2"/>
        <charset val="128"/>
      </rPr>
      <t xml:space="preserve"> TNCN
</t>
    </r>
    <r>
      <rPr>
        <sz val="11"/>
        <color theme="0"/>
        <rFont val="小塚ゴシック Pro M"/>
        <family val="2"/>
        <charset val="128"/>
      </rPr>
      <t>Non taxable income</t>
    </r>
    <r>
      <rPr>
        <b/>
        <sz val="11"/>
        <color theme="0"/>
        <rFont val="小塚ゴシック Pro M"/>
        <family val="2"/>
        <charset val="128"/>
      </rPr>
      <t xml:space="preserve">
課税所得に含まれない金額</t>
    </r>
    <rPh sb="50" eb="52">
      <t>かぜい</t>
    </rPh>
    <rPh sb="52" eb="54">
      <t>しょとく</t>
    </rPh>
    <rPh sb="55" eb="56">
      <t>ふく</t>
    </rPh>
    <rPh sb="60" eb="62">
      <t>きんがく</t>
    </rPh>
    <phoneticPr fontId="30" type="noConversion"/>
  </si>
  <si>
    <r>
      <t>T</t>
    </r>
    <r>
      <rPr>
        <b/>
        <sz val="11"/>
        <color theme="0"/>
        <rFont val="Calibri"/>
        <family val="2"/>
      </rPr>
      <t>ổ</t>
    </r>
    <r>
      <rPr>
        <b/>
        <sz val="11"/>
        <color theme="0"/>
        <rFont val="小塚ゴシック Pro M"/>
        <family val="2"/>
        <charset val="128"/>
      </rPr>
      <t>ng kh</t>
    </r>
    <r>
      <rPr>
        <b/>
        <sz val="11"/>
        <color theme="0"/>
        <rFont val="Calibri"/>
        <family val="2"/>
      </rPr>
      <t>ấ</t>
    </r>
    <r>
      <rPr>
        <b/>
        <sz val="11"/>
        <color theme="0"/>
        <rFont val="小塚ゴシック Pro M"/>
        <family val="2"/>
        <charset val="128"/>
      </rPr>
      <t>u tr</t>
    </r>
    <r>
      <rPr>
        <b/>
        <sz val="11"/>
        <color theme="0"/>
        <rFont val="Calibri"/>
        <family val="2"/>
      </rPr>
      <t xml:space="preserve">ừ
</t>
    </r>
    <r>
      <rPr>
        <sz val="11"/>
        <color theme="0"/>
        <rFont val="小塚ゴシック Pro M"/>
        <family val="2"/>
        <charset val="128"/>
      </rPr>
      <t>Total</t>
    </r>
    <r>
      <rPr>
        <b/>
        <sz val="11"/>
        <color theme="0"/>
        <rFont val="小塚ゴシック Pro M"/>
        <family val="2"/>
        <charset val="128"/>
      </rPr>
      <t xml:space="preserve">
控除金額合計</t>
    </r>
    <rPh sb="20" eb="22">
      <t>こうじょ</t>
    </rPh>
    <rPh sb="22" eb="24">
      <t>きんがく</t>
    </rPh>
    <rPh sb="24" eb="26">
      <t>ごうけい</t>
    </rPh>
    <phoneticPr fontId="30" type="noConversion"/>
  </si>
  <si>
    <t>STEP1</t>
    <phoneticPr fontId="7"/>
  </si>
  <si>
    <t>勤怠管理表と給与計算につながるタイムシートを照合したか？
残業時間は、承認されているか？</t>
    <rPh sb="0" eb="2">
      <t>キンタイ</t>
    </rPh>
    <rPh sb="2" eb="4">
      <t>カンリ</t>
    </rPh>
    <rPh sb="4" eb="5">
      <t>ヒョウ</t>
    </rPh>
    <rPh sb="6" eb="8">
      <t>キュウヨ</t>
    </rPh>
    <rPh sb="8" eb="10">
      <t>ケイサン</t>
    </rPh>
    <rPh sb="22" eb="24">
      <t>ショウゴウ</t>
    </rPh>
    <rPh sb="29" eb="31">
      <t>ザンギョウ</t>
    </rPh>
    <rPh sb="31" eb="33">
      <t>ジカン</t>
    </rPh>
    <rPh sb="35" eb="37">
      <t>ショウニン</t>
    </rPh>
    <phoneticPr fontId="7"/>
  </si>
  <si>
    <t>給与金額や手当を労働契約と照合したか？または、給与マスターとの情報と照合したか？</t>
    <rPh sb="0" eb="2">
      <t>キュウヨ</t>
    </rPh>
    <rPh sb="2" eb="4">
      <t>キンガク</t>
    </rPh>
    <rPh sb="5" eb="7">
      <t>テアテ</t>
    </rPh>
    <rPh sb="8" eb="10">
      <t>ロウドウ</t>
    </rPh>
    <rPh sb="10" eb="12">
      <t>ケイヤク</t>
    </rPh>
    <rPh sb="13" eb="15">
      <t>ショウゴウ</t>
    </rPh>
    <rPh sb="23" eb="25">
      <t>キュウヨ</t>
    </rPh>
    <rPh sb="31" eb="33">
      <t>ジョウホウ</t>
    </rPh>
    <rPh sb="34" eb="36">
      <t>ショウゴウ</t>
    </rPh>
    <phoneticPr fontId="7"/>
  </si>
  <si>
    <t>STEP2</t>
    <phoneticPr fontId="7"/>
  </si>
  <si>
    <t>STEP4</t>
  </si>
  <si>
    <t>Related with STEP</t>
    <phoneticPr fontId="7"/>
  </si>
  <si>
    <t>STEP3</t>
    <phoneticPr fontId="7"/>
  </si>
  <si>
    <t>CHECK LIST of SALARY</t>
    <phoneticPr fontId="7"/>
  </si>
  <si>
    <t>課税所得の金額正しいか？残業時間の割増分は除いたか？</t>
    <rPh sb="0" eb="2">
      <t>カゼイ</t>
    </rPh>
    <rPh sb="2" eb="4">
      <t>ショトク</t>
    </rPh>
    <rPh sb="5" eb="7">
      <t>キンガク</t>
    </rPh>
    <rPh sb="7" eb="8">
      <t>タダ</t>
    </rPh>
    <rPh sb="12" eb="14">
      <t>ザンギョウ</t>
    </rPh>
    <rPh sb="14" eb="16">
      <t>ジカン</t>
    </rPh>
    <rPh sb="17" eb="19">
      <t>ワリマシ</t>
    </rPh>
    <rPh sb="19" eb="20">
      <t>ブン</t>
    </rPh>
    <rPh sb="21" eb="22">
      <t>ノゾ</t>
    </rPh>
    <phoneticPr fontId="7"/>
  </si>
  <si>
    <t>STEP5</t>
    <phoneticPr fontId="7"/>
  </si>
  <si>
    <t>STEP6</t>
  </si>
  <si>
    <t>その他手当（出張手当等）は、申請書と照合したか？</t>
    <rPh sb="2" eb="3">
      <t>タ</t>
    </rPh>
    <rPh sb="3" eb="5">
      <t>テアテ</t>
    </rPh>
    <rPh sb="6" eb="8">
      <t>シュッチョウ</t>
    </rPh>
    <rPh sb="8" eb="10">
      <t>テアテ</t>
    </rPh>
    <rPh sb="10" eb="11">
      <t>トウ</t>
    </rPh>
    <rPh sb="14" eb="17">
      <t>シンセイショ</t>
    </rPh>
    <rPh sb="18" eb="20">
      <t>ショウゴウ</t>
    </rPh>
    <phoneticPr fontId="7"/>
  </si>
  <si>
    <t>失業保険に適用</t>
    <rPh sb="0" eb="2">
      <t>シツギョウ</t>
    </rPh>
    <rPh sb="2" eb="4">
      <t>ホケン</t>
    </rPh>
    <rPh sb="5" eb="7">
      <t>テキヨウ</t>
    </rPh>
    <phoneticPr fontId="7"/>
  </si>
  <si>
    <t>B</t>
    <phoneticPr fontId="7"/>
  </si>
  <si>
    <t>C</t>
    <phoneticPr fontId="7"/>
  </si>
  <si>
    <t>D</t>
    <phoneticPr fontId="7"/>
  </si>
  <si>
    <t>F</t>
    <phoneticPr fontId="7"/>
  </si>
  <si>
    <t>G</t>
    <phoneticPr fontId="7"/>
  </si>
  <si>
    <t>H</t>
    <phoneticPr fontId="7"/>
  </si>
  <si>
    <t>I</t>
    <phoneticPr fontId="7"/>
  </si>
  <si>
    <t>J</t>
    <phoneticPr fontId="7"/>
  </si>
  <si>
    <t>K</t>
    <phoneticPr fontId="7"/>
  </si>
  <si>
    <t>L</t>
    <phoneticPr fontId="7"/>
  </si>
  <si>
    <t>給与支払い明細と給与計算シートは一致しているか？口座番号は正しいか？</t>
    <rPh sb="0" eb="2">
      <t>キュウヨ</t>
    </rPh>
    <rPh sb="2" eb="4">
      <t>シハラ</t>
    </rPh>
    <rPh sb="5" eb="7">
      <t>メイサイ</t>
    </rPh>
    <rPh sb="8" eb="10">
      <t>キュウヨ</t>
    </rPh>
    <rPh sb="10" eb="12">
      <t>ケイサン</t>
    </rPh>
    <rPh sb="16" eb="18">
      <t>イッチ</t>
    </rPh>
    <rPh sb="24" eb="26">
      <t>コウザ</t>
    </rPh>
    <rPh sb="26" eb="28">
      <t>バンゴウ</t>
    </rPh>
    <rPh sb="29" eb="30">
      <t>タダ</t>
    </rPh>
    <phoneticPr fontId="7"/>
  </si>
  <si>
    <t>○○ Viet Nam Co., Ltd</t>
    <phoneticPr fontId="7"/>
  </si>
  <si>
    <t>Check point 
チェックポイント</t>
    <phoneticPr fontId="7"/>
  </si>
  <si>
    <t>Nguyen Thi　○○</t>
    <phoneticPr fontId="7"/>
  </si>
  <si>
    <t>従業員負担の社会保険料の計算をチェックしたか？前月と比較して大きな増減はないか？
算定基礎や対象金額はチェックしたか？（含めるべき手当は含めたか？除くべき手当は除いたか？）</t>
    <rPh sb="0" eb="3">
      <t>ジュウギョウイン</t>
    </rPh>
    <rPh sb="3" eb="5">
      <t>フタン</t>
    </rPh>
    <rPh sb="6" eb="8">
      <t>シャカイ</t>
    </rPh>
    <rPh sb="8" eb="11">
      <t>ホケンリョウ</t>
    </rPh>
    <rPh sb="12" eb="14">
      <t>ケイサン</t>
    </rPh>
    <rPh sb="23" eb="25">
      <t>ゼンゲツ</t>
    </rPh>
    <rPh sb="26" eb="28">
      <t>ヒカク</t>
    </rPh>
    <rPh sb="30" eb="31">
      <t>オオ</t>
    </rPh>
    <rPh sb="33" eb="35">
      <t>ゾウゲン</t>
    </rPh>
    <rPh sb="41" eb="43">
      <t>サンテイ</t>
    </rPh>
    <rPh sb="43" eb="45">
      <t>キソ</t>
    </rPh>
    <rPh sb="46" eb="48">
      <t>タイショウ</t>
    </rPh>
    <rPh sb="48" eb="50">
      <t>キンガク</t>
    </rPh>
    <rPh sb="60" eb="61">
      <t>フク</t>
    </rPh>
    <rPh sb="65" eb="67">
      <t>テアテ</t>
    </rPh>
    <rPh sb="68" eb="69">
      <t>フク</t>
    </rPh>
    <rPh sb="73" eb="74">
      <t>ノゾ</t>
    </rPh>
    <rPh sb="77" eb="79">
      <t>テアテ</t>
    </rPh>
    <rPh sb="80" eb="81">
      <t>ノゾ</t>
    </rPh>
    <phoneticPr fontId="7"/>
  </si>
  <si>
    <t>有休の日数（残数と増加数）を確認したか？</t>
    <rPh sb="0" eb="2">
      <t>ユウキュウ</t>
    </rPh>
    <rPh sb="3" eb="5">
      <t>ニッスウ</t>
    </rPh>
    <rPh sb="6" eb="7">
      <t>ザン</t>
    </rPh>
    <rPh sb="7" eb="8">
      <t>スウ</t>
    </rPh>
    <rPh sb="9" eb="11">
      <t>ゾウカ</t>
    </rPh>
    <rPh sb="11" eb="12">
      <t>スウ</t>
    </rPh>
    <rPh sb="14" eb="16">
      <t>カクニン</t>
    </rPh>
    <phoneticPr fontId="7"/>
  </si>
  <si>
    <t>※最低賃金の適用時期についてはご留意ください。</t>
    <rPh sb="1" eb="3">
      <t>サイテイ</t>
    </rPh>
    <rPh sb="3" eb="5">
      <t>チンギン</t>
    </rPh>
    <rPh sb="6" eb="8">
      <t>テキヨウ</t>
    </rPh>
    <rPh sb="8" eb="10">
      <t>ジキ</t>
    </rPh>
    <rPh sb="16" eb="18">
      <t>リュウイ</t>
    </rPh>
    <phoneticPr fontId="7"/>
  </si>
  <si>
    <t>【社会保険料の算定基礎の考え方】</t>
    <rPh sb="1" eb="6">
      <t>シャカイホケンリョウ</t>
    </rPh>
    <rPh sb="7" eb="9">
      <t>サンテイ</t>
    </rPh>
    <rPh sb="9" eb="11">
      <t>キソ</t>
    </rPh>
    <rPh sb="12" eb="13">
      <t>カンガ</t>
    </rPh>
    <rPh sb="14" eb="15">
      <t>カタ</t>
    </rPh>
    <phoneticPr fontId="7"/>
  </si>
  <si>
    <t>会社負担の社会保険料の計算をチェックしたか？前月と比較して大きな増減はないか？
支払い遅れはないか？</t>
    <rPh sb="0" eb="2">
      <t>カイシャ</t>
    </rPh>
    <rPh sb="2" eb="4">
      <t>フタン</t>
    </rPh>
    <rPh sb="5" eb="7">
      <t>シャカイ</t>
    </rPh>
    <rPh sb="7" eb="10">
      <t>ホケンリョウ</t>
    </rPh>
    <rPh sb="11" eb="13">
      <t>ケイサン</t>
    </rPh>
    <rPh sb="22" eb="24">
      <t>ゼンゲツ</t>
    </rPh>
    <rPh sb="25" eb="27">
      <t>ヒカク</t>
    </rPh>
    <rPh sb="29" eb="30">
      <t>オオ</t>
    </rPh>
    <rPh sb="32" eb="34">
      <t>ゾウゲン</t>
    </rPh>
    <rPh sb="40" eb="42">
      <t>シハラ</t>
    </rPh>
    <rPh sb="43" eb="44">
      <t>オク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</si>
</sst>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-* #,##0.00_-;\-* #,##0.00_-;_-* &quot;-&quot;??_-;_-@_-"/>
    <numFmt numFmtId="177" formatCode="_(* #,##0.00_);_(* \(#,##0.00\);_(* &quot;-&quot;??_);_(@_)"/>
    <numFmt numFmtId="178" formatCode="#,##0.0"/>
    <numFmt numFmtId="179" formatCode="00"/>
    <numFmt numFmtId="180" formatCode="ddd"/>
    <numFmt numFmtId="181" formatCode="_(* #,##0.0_);_(* \(#,##0.0\);_(* &quot;-&quot;??_);_(@_)"/>
    <numFmt numFmtId="182" formatCode="_(* #,##0_);_(* \(#,##0\);_(* &quot;-&quot;??_);_(@_)"/>
    <numFmt numFmtId="183" formatCode="_(* #,##0.0_);_(* \(#,##0.0\);_(* &quot;-&quot;?_);_(@_)"/>
    <numFmt numFmtId="184" formatCode="0.0"/>
    <numFmt numFmtId="186" formatCode="_(* #,##0.00_);_(* \(#,##0.00\);_(* \-??_);_(@_)"/>
  </numFmts>
  <fonts count="6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rgb="FF333399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333399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.5"/>
      <color theme="1"/>
      <name val="Times New Roman"/>
      <family val="1"/>
    </font>
    <font>
      <b/>
      <sz val="12.5"/>
      <name val="Times New Roman"/>
      <family val="1"/>
    </font>
    <font>
      <b/>
      <i/>
      <sz val="12.5"/>
      <color rgb="FF333399"/>
      <name val="Times New Roman"/>
      <family val="1"/>
    </font>
    <font>
      <sz val="12.5"/>
      <name val="Times New Roman"/>
      <family val="1"/>
    </font>
    <font>
      <b/>
      <sz val="12.5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游ゴシック"/>
      <family val="2"/>
      <charset val="12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ＭＳ Ｐゴシック"/>
      <family val="2"/>
      <charset val="128"/>
    </font>
    <font>
      <b/>
      <i/>
      <sz val="2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小塚ゴシック Pro M"/>
      <family val="2"/>
      <charset val="128"/>
    </font>
    <font>
      <sz val="11"/>
      <color theme="1"/>
      <name val="小塚ゴシック Pro M"/>
      <family val="2"/>
      <charset val="128"/>
    </font>
    <font>
      <b/>
      <sz val="12"/>
      <color theme="1"/>
      <name val="小塚ゴシック Pro M"/>
      <family val="2"/>
      <charset val="128"/>
    </font>
    <font>
      <b/>
      <sz val="10"/>
      <color theme="1"/>
      <name val="小塚ゴシック Pro M"/>
      <family val="2"/>
      <charset val="128"/>
    </font>
    <font>
      <sz val="10"/>
      <color theme="1"/>
      <name val="小塚ゴシック Pro M"/>
      <family val="2"/>
      <charset val="128"/>
    </font>
    <font>
      <b/>
      <i/>
      <sz val="12"/>
      <color theme="1"/>
      <name val="小塚ゴシック Pro M"/>
      <family val="2"/>
      <charset val="128"/>
    </font>
    <font>
      <b/>
      <sz val="20"/>
      <color theme="1"/>
      <name val="小塚ゴシック Pro M"/>
      <family val="2"/>
      <charset val="128"/>
    </font>
    <font>
      <sz val="12"/>
      <color theme="1"/>
      <name val="小塚ゴシック Pro M"/>
      <family val="2"/>
      <charset val="128"/>
    </font>
    <font>
      <b/>
      <i/>
      <sz val="20"/>
      <color theme="1"/>
      <name val="小塚ゴシック Pro M"/>
      <family val="2"/>
      <charset val="128"/>
    </font>
    <font>
      <i/>
      <sz val="20"/>
      <color rgb="FF333399"/>
      <name val="小塚ゴシック Pro M"/>
      <family val="2"/>
      <charset val="128"/>
    </font>
    <font>
      <b/>
      <sz val="14"/>
      <color theme="1"/>
      <name val="小塚ゴシック Pro M"/>
      <family val="2"/>
      <charset val="128"/>
    </font>
    <font>
      <b/>
      <sz val="11"/>
      <color theme="0"/>
      <name val="小塚ゴシック Pro M"/>
      <family val="2"/>
      <charset val="128"/>
    </font>
    <font>
      <sz val="11"/>
      <color theme="0"/>
      <name val="小塚ゴシック Pro M"/>
      <family val="2"/>
      <charset val="128"/>
    </font>
    <font>
      <i/>
      <sz val="11"/>
      <color theme="1"/>
      <name val="小塚ゴシック Pro M"/>
      <family val="2"/>
      <charset val="128"/>
    </font>
    <font>
      <b/>
      <i/>
      <sz val="11"/>
      <color theme="1"/>
      <name val="小塚ゴシック Pro M"/>
      <family val="2"/>
      <charset val="128"/>
    </font>
    <font>
      <i/>
      <sz val="11"/>
      <color rgb="FF333399"/>
      <name val="小塚ゴシック Pro M"/>
      <family val="2"/>
      <charset val="128"/>
    </font>
    <font>
      <sz val="11"/>
      <color theme="1"/>
      <name val="Calibri"/>
      <family val="2"/>
    </font>
    <font>
      <b/>
      <sz val="18"/>
      <color theme="1"/>
      <name val="小塚ゴシック Pro M"/>
      <family val="2"/>
      <charset val="128"/>
    </font>
    <font>
      <sz val="18"/>
      <color theme="1"/>
      <name val="小塚ゴシック Pro M"/>
      <family val="2"/>
      <charset val="128"/>
    </font>
    <font>
      <b/>
      <sz val="11"/>
      <color theme="1"/>
      <name val="Calibri"/>
      <family val="2"/>
    </font>
    <font>
      <sz val="16"/>
      <color theme="1"/>
      <name val="小塚ゴシック Pro M"/>
      <family val="2"/>
      <charset val="128"/>
    </font>
    <font>
      <b/>
      <sz val="16"/>
      <color theme="1"/>
      <name val="小塚ゴシック Pro M"/>
      <family val="2"/>
      <charset val="128"/>
    </font>
    <font>
      <i/>
      <sz val="16"/>
      <color theme="1"/>
      <name val="小塚ゴシック Pro M"/>
      <family val="2"/>
      <charset val="128"/>
    </font>
    <font>
      <b/>
      <sz val="12"/>
      <color theme="0"/>
      <name val="小塚ゴシック Pro M"/>
      <family val="2"/>
      <charset val="128"/>
    </font>
    <font>
      <sz val="6"/>
      <color rgb="FF555555"/>
      <name val="小塚ゴシック Pro M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Dashed">
        <color theme="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Dashed">
        <color theme="0"/>
      </left>
      <right/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Dashed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62">
    <xf numFmtId="0" fontId="0" fillId="0" borderId="0">
      <alignment vertical="center"/>
    </xf>
    <xf numFmtId="177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8" fillId="0" borderId="0"/>
    <xf numFmtId="177" fontId="19" fillId="0" borderId="0" applyFont="0" applyFill="0" applyBorder="0" applyAlignment="0" applyProtection="0"/>
    <xf numFmtId="0" fontId="19" fillId="0" borderId="0"/>
    <xf numFmtId="177" fontId="20" fillId="0" borderId="0" applyFont="0" applyFill="0" applyBorder="0" applyAlignment="0" applyProtection="0"/>
    <xf numFmtId="0" fontId="20" fillId="0" borderId="0"/>
    <xf numFmtId="177" fontId="20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177" fontId="27" fillId="0" borderId="0" applyFont="0" applyFill="0" applyBorder="0" applyAlignment="0" applyProtection="0"/>
    <xf numFmtId="0" fontId="27" fillId="0" borderId="0"/>
    <xf numFmtId="177" fontId="28" fillId="0" borderId="0" applyFont="0" applyFill="0" applyBorder="0" applyAlignment="0" applyProtection="0"/>
    <xf numFmtId="0" fontId="28" fillId="0" borderId="0"/>
    <xf numFmtId="177" fontId="29" fillId="0" borderId="0" applyFont="0" applyFill="0" applyBorder="0" applyAlignment="0" applyProtection="0"/>
    <xf numFmtId="0" fontId="29" fillId="0" borderId="0"/>
    <xf numFmtId="177" fontId="31" fillId="0" borderId="0" applyFont="0" applyFill="0" applyBorder="0" applyAlignment="0" applyProtection="0"/>
    <xf numFmtId="0" fontId="31" fillId="0" borderId="0"/>
    <xf numFmtId="177" fontId="32" fillId="0" borderId="0" applyFont="0" applyFill="0" applyBorder="0" applyAlignment="0" applyProtection="0"/>
    <xf numFmtId="0" fontId="32" fillId="0" borderId="0"/>
    <xf numFmtId="177" fontId="33" fillId="0" borderId="0" applyFont="0" applyFill="0" applyBorder="0" applyAlignment="0" applyProtection="0"/>
    <xf numFmtId="0" fontId="33" fillId="0" borderId="0"/>
    <xf numFmtId="177" fontId="34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5" fillId="0" borderId="0"/>
    <xf numFmtId="177" fontId="36" fillId="0" borderId="0" applyFont="0" applyFill="0" applyBorder="0" applyAlignment="0" applyProtection="0"/>
    <xf numFmtId="0" fontId="36" fillId="0" borderId="0"/>
    <xf numFmtId="176" fontId="19" fillId="0" borderId="0" applyFont="0" applyFill="0" applyBorder="0" applyAlignment="0" applyProtection="0"/>
    <xf numFmtId="0" fontId="1" fillId="0" borderId="0"/>
    <xf numFmtId="0" fontId="5" fillId="0" borderId="0">
      <alignment vertical="center"/>
    </xf>
    <xf numFmtId="176" fontId="5" fillId="0" borderId="0" applyFont="0" applyFill="0" applyBorder="0" applyAlignment="0" applyProtection="0"/>
    <xf numFmtId="0" fontId="19" fillId="0" borderId="0" applyAlignment="0">
      <alignment vertical="top" wrapText="1"/>
      <protection locked="0"/>
    </xf>
    <xf numFmtId="0" fontId="1" fillId="0" borderId="0"/>
    <xf numFmtId="176" fontId="1" fillId="0" borderId="0" applyFont="0" applyFill="0" applyBorder="0" applyAlignment="0" applyProtection="0"/>
    <xf numFmtId="0" fontId="19" fillId="0" borderId="0"/>
    <xf numFmtId="176" fontId="19" fillId="0" borderId="0" applyFont="0" applyFill="0" applyBorder="0" applyAlignment="0" applyProtection="0"/>
    <xf numFmtId="0" fontId="19" fillId="0" borderId="0"/>
    <xf numFmtId="186" fontId="37" fillId="0" borderId="0" applyFill="0" applyBorder="0" applyProtection="0">
      <alignment vertical="center"/>
    </xf>
    <xf numFmtId="0" fontId="19" fillId="0" borderId="0"/>
    <xf numFmtId="0" fontId="19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176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 applyAlignment="0">
      <alignment vertical="top" wrapText="1"/>
      <protection locked="0"/>
    </xf>
    <xf numFmtId="0" fontId="1" fillId="0" borderId="0"/>
    <xf numFmtId="176" fontId="1" fillId="0" borderId="0" applyFont="0" applyFill="0" applyBorder="0" applyAlignment="0" applyProtection="0"/>
    <xf numFmtId="0" fontId="19" fillId="0" borderId="0" applyAlignment="0">
      <alignment vertical="top" wrapText="1"/>
      <protection locked="0"/>
    </xf>
    <xf numFmtId="0" fontId="1" fillId="6" borderId="0" applyNumberFormat="0" applyBorder="0" applyAlignment="0" applyProtection="0"/>
    <xf numFmtId="0" fontId="19" fillId="0" borderId="0" applyAlignment="0">
      <alignment vertical="top" wrapText="1"/>
      <protection locked="0"/>
    </xf>
  </cellStyleXfs>
  <cellXfs count="225">
    <xf numFmtId="0" fontId="0" fillId="0" borderId="0" xfId="0">
      <alignment vertical="center"/>
    </xf>
    <xf numFmtId="177" fontId="8" fillId="0" borderId="3" xfId="1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7" fontId="9" fillId="0" borderId="3" xfId="1" applyFont="1" applyBorder="1" applyAlignment="1">
      <alignment horizontal="center"/>
    </xf>
    <xf numFmtId="0" fontId="6" fillId="0" borderId="0" xfId="5" applyFont="1"/>
    <xf numFmtId="0" fontId="8" fillId="0" borderId="0" xfId="5" applyFont="1"/>
    <xf numFmtId="178" fontId="9" fillId="0" borderId="0" xfId="5" applyNumberFormat="1" applyFont="1" applyAlignment="1">
      <alignment horizontal="right"/>
    </xf>
    <xf numFmtId="0" fontId="8" fillId="0" borderId="0" xfId="5" applyFont="1" applyAlignment="1">
      <alignment horizontal="left"/>
    </xf>
    <xf numFmtId="0" fontId="10" fillId="0" borderId="0" xfId="5" applyFont="1"/>
    <xf numFmtId="0" fontId="17" fillId="0" borderId="0" xfId="5" applyFont="1"/>
    <xf numFmtId="0" fontId="8" fillId="0" borderId="3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 vertical="center"/>
    </xf>
    <xf numFmtId="1" fontId="9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2" fontId="8" fillId="0" borderId="0" xfId="5" quotePrefix="1" applyNumberFormat="1" applyFont="1" applyAlignment="1">
      <alignment horizontal="left" vertical="top"/>
    </xf>
    <xf numFmtId="0" fontId="8" fillId="0" borderId="0" xfId="5" applyFont="1" applyAlignment="1">
      <alignment horizontal="left" vertical="top"/>
    </xf>
    <xf numFmtId="0" fontId="12" fillId="0" borderId="0" xfId="5" applyFont="1"/>
    <xf numFmtId="177" fontId="8" fillId="0" borderId="3" xfId="1" applyFont="1" applyBorder="1"/>
    <xf numFmtId="177" fontId="8" fillId="0" borderId="3" xfId="5" applyNumberFormat="1" applyFont="1" applyBorder="1" applyAlignment="1">
      <alignment horizontal="center"/>
    </xf>
    <xf numFmtId="177" fontId="8" fillId="0" borderId="0" xfId="5" applyNumberFormat="1" applyFont="1" applyAlignment="1">
      <alignment horizontal="center"/>
    </xf>
    <xf numFmtId="0" fontId="8" fillId="4" borderId="3" xfId="5" applyFont="1" applyFill="1" applyBorder="1" applyAlignment="1">
      <alignment horizontal="center"/>
    </xf>
    <xf numFmtId="0" fontId="12" fillId="0" borderId="0" xfId="5" applyFont="1" applyAlignment="1">
      <alignment horizontal="center"/>
    </xf>
    <xf numFmtId="0" fontId="21" fillId="0" borderId="0" xfId="5" applyFont="1"/>
    <xf numFmtId="0" fontId="21" fillId="0" borderId="0" xfId="5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2" borderId="2" xfId="5" applyFont="1" applyFill="1" applyBorder="1" applyAlignment="1">
      <alignment horizontal="center" vertical="center"/>
    </xf>
    <xf numFmtId="0" fontId="21" fillId="2" borderId="7" xfId="5" applyFont="1" applyFill="1" applyBorder="1" applyAlignment="1">
      <alignment horizontal="center" vertical="center"/>
    </xf>
    <xf numFmtId="0" fontId="24" fillId="2" borderId="3" xfId="5" applyFont="1" applyFill="1" applyBorder="1" applyAlignment="1">
      <alignment horizontal="center"/>
    </xf>
    <xf numFmtId="0" fontId="21" fillId="2" borderId="9" xfId="5" applyFont="1" applyFill="1" applyBorder="1" applyAlignment="1">
      <alignment horizontal="center" vertical="center"/>
    </xf>
    <xf numFmtId="180" fontId="24" fillId="2" borderId="3" xfId="5" applyNumberFormat="1" applyFont="1" applyFill="1" applyBorder="1" applyAlignment="1">
      <alignment horizontal="center"/>
    </xf>
    <xf numFmtId="9" fontId="25" fillId="2" borderId="3" xfId="2" applyNumberFormat="1" applyFont="1" applyFill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3" xfId="2" applyFont="1" applyBorder="1"/>
    <xf numFmtId="179" fontId="21" fillId="0" borderId="33" xfId="0" applyNumberFormat="1" applyFont="1" applyBorder="1" applyAlignment="1">
      <alignment horizontal="center" vertical="center"/>
    </xf>
    <xf numFmtId="0" fontId="21" fillId="0" borderId="4" xfId="2" applyFont="1" applyBorder="1" applyAlignment="1">
      <alignment horizontal="center"/>
    </xf>
    <xf numFmtId="177" fontId="21" fillId="0" borderId="3" xfId="1" applyFont="1" applyFill="1" applyBorder="1" applyAlignment="1">
      <alignment horizontal="center"/>
    </xf>
    <xf numFmtId="177" fontId="21" fillId="0" borderId="3" xfId="1" applyFont="1" applyBorder="1" applyAlignment="1">
      <alignment horizontal="center"/>
    </xf>
    <xf numFmtId="177" fontId="24" fillId="0" borderId="3" xfId="1" applyFont="1" applyBorder="1" applyAlignment="1">
      <alignment horizontal="center"/>
    </xf>
    <xf numFmtId="177" fontId="21" fillId="0" borderId="3" xfId="1" applyFont="1" applyBorder="1"/>
    <xf numFmtId="0" fontId="21" fillId="3" borderId="3" xfId="2" applyFont="1" applyFill="1" applyBorder="1" applyAlignment="1">
      <alignment horizontal="center"/>
    </xf>
    <xf numFmtId="0" fontId="21" fillId="3" borderId="3" xfId="2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/>
    </xf>
    <xf numFmtId="0" fontId="21" fillId="0" borderId="3" xfId="2" applyFont="1" applyBorder="1" applyAlignment="1">
      <alignment horizontal="center"/>
    </xf>
    <xf numFmtId="179" fontId="21" fillId="0" borderId="4" xfId="0" applyNumberFormat="1" applyFont="1" applyBorder="1" applyAlignment="1">
      <alignment horizontal="center" vertical="center"/>
    </xf>
    <xf numFmtId="0" fontId="8" fillId="0" borderId="0" xfId="5" applyFont="1" applyBorder="1"/>
    <xf numFmtId="177" fontId="21" fillId="5" borderId="3" xfId="1" applyFont="1" applyFill="1" applyBorder="1" applyAlignment="1">
      <alignment horizontal="center"/>
    </xf>
    <xf numFmtId="0" fontId="22" fillId="0" borderId="0" xfId="5" applyFont="1" applyAlignment="1">
      <alignment horizontal="center" wrapText="1"/>
    </xf>
    <xf numFmtId="177" fontId="8" fillId="0" borderId="0" xfId="5" applyNumberFormat="1" applyFont="1"/>
    <xf numFmtId="0" fontId="8" fillId="0" borderId="3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8" fillId="0" borderId="0" xfId="5" applyFont="1" applyFill="1" applyAlignment="1">
      <alignment horizontal="left"/>
    </xf>
    <xf numFmtId="0" fontId="24" fillId="2" borderId="4" xfId="5" applyFont="1" applyFill="1" applyBorder="1" applyAlignment="1">
      <alignment horizontal="center"/>
    </xf>
    <xf numFmtId="0" fontId="8" fillId="0" borderId="0" xfId="5" applyFont="1" applyAlignment="1">
      <alignment horizontal="left" vertical="center" wrapText="1"/>
    </xf>
    <xf numFmtId="0" fontId="8" fillId="0" borderId="0" xfId="5" applyFont="1" applyAlignment="1">
      <alignment horizontal="left" vertical="center"/>
    </xf>
    <xf numFmtId="17" fontId="10" fillId="0" borderId="0" xfId="5" quotePrefix="1" applyNumberFormat="1" applyFont="1" applyAlignment="1">
      <alignment horizontal="center" vertical="center" wrapText="1"/>
    </xf>
    <xf numFmtId="0" fontId="10" fillId="0" borderId="0" xfId="5" quotePrefix="1" applyFont="1" applyAlignment="1">
      <alignment horizontal="center" vertical="center"/>
    </xf>
    <xf numFmtId="0" fontId="21" fillId="2" borderId="1" xfId="5" applyFont="1" applyFill="1" applyBorder="1" applyAlignment="1">
      <alignment horizontal="center" vertical="center"/>
    </xf>
    <xf numFmtId="0" fontId="21" fillId="2" borderId="6" xfId="5" applyFont="1" applyFill="1" applyBorder="1" applyAlignment="1">
      <alignment horizontal="center" vertical="center"/>
    </xf>
    <xf numFmtId="0" fontId="21" fillId="2" borderId="8" xfId="5" applyFont="1" applyFill="1" applyBorder="1" applyAlignment="1">
      <alignment horizontal="center" vertical="center"/>
    </xf>
    <xf numFmtId="0" fontId="24" fillId="2" borderId="4" xfId="5" applyFont="1" applyFill="1" applyBorder="1" applyAlignment="1">
      <alignment horizontal="center"/>
    </xf>
    <xf numFmtId="0" fontId="24" fillId="2" borderId="5" xfId="5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1" fillId="2" borderId="1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21" fillId="2" borderId="8" xfId="5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/>
    </xf>
    <xf numFmtId="0" fontId="21" fillId="2" borderId="16" xfId="5" applyFont="1" applyFill="1" applyBorder="1" applyAlignment="1">
      <alignment horizontal="center"/>
    </xf>
    <xf numFmtId="0" fontId="21" fillId="2" borderId="9" xfId="5" applyFont="1" applyFill="1" applyBorder="1" applyAlignment="1">
      <alignment horizontal="center"/>
    </xf>
    <xf numFmtId="0" fontId="21" fillId="2" borderId="40" xfId="5" applyFont="1" applyFill="1" applyBorder="1" applyAlignment="1">
      <alignment horizontal="center"/>
    </xf>
    <xf numFmtId="9" fontId="21" fillId="2" borderId="1" xfId="5" applyNumberFormat="1" applyFont="1" applyFill="1" applyBorder="1" applyAlignment="1">
      <alignment horizontal="center" vertical="center"/>
    </xf>
    <xf numFmtId="9" fontId="21" fillId="2" borderId="8" xfId="5" applyNumberFormat="1" applyFont="1" applyFill="1" applyBorder="1" applyAlignment="1">
      <alignment horizontal="center" vertical="center"/>
    </xf>
    <xf numFmtId="9" fontId="21" fillId="2" borderId="16" xfId="5" applyNumberFormat="1" applyFont="1" applyFill="1" applyBorder="1" applyAlignment="1">
      <alignment horizontal="center" vertical="center"/>
    </xf>
    <xf numFmtId="9" fontId="21" fillId="2" borderId="40" xfId="5" applyNumberFormat="1" applyFont="1" applyFill="1" applyBorder="1" applyAlignment="1">
      <alignment horizontal="center" vertical="center"/>
    </xf>
    <xf numFmtId="0" fontId="21" fillId="2" borderId="3" xfId="5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1" fillId="0" borderId="0" xfId="5" applyFont="1" applyAlignment="1">
      <alignment horizontal="center" wrapText="1"/>
    </xf>
    <xf numFmtId="0" fontId="42" fillId="0" borderId="0" xfId="3" applyFont="1" applyAlignment="1">
      <alignment vertical="top"/>
    </xf>
    <xf numFmtId="0" fontId="42" fillId="0" borderId="0" xfId="3" applyFont="1" applyAlignment="1">
      <alignment horizontal="center" vertical="top"/>
    </xf>
    <xf numFmtId="0" fontId="42" fillId="0" borderId="0" xfId="3" applyFont="1" applyAlignment="1">
      <alignment horizontal="right" vertical="top"/>
    </xf>
    <xf numFmtId="0" fontId="42" fillId="0" borderId="0" xfId="0" applyFont="1">
      <alignment vertical="center"/>
    </xf>
    <xf numFmtId="0" fontId="42" fillId="0" borderId="0" xfId="3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3" fontId="44" fillId="0" borderId="0" xfId="0" applyNumberFormat="1" applyFont="1">
      <alignment vertical="center"/>
    </xf>
    <xf numFmtId="3" fontId="45" fillId="0" borderId="0" xfId="0" applyNumberFormat="1" applyFont="1">
      <alignment vertical="center"/>
    </xf>
    <xf numFmtId="0" fontId="46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45" fillId="0" borderId="0" xfId="0" applyFont="1">
      <alignment vertical="center"/>
    </xf>
    <xf numFmtId="0" fontId="48" fillId="0" borderId="0" xfId="0" applyFont="1">
      <alignment vertical="center"/>
    </xf>
    <xf numFmtId="179" fontId="49" fillId="0" borderId="0" xfId="0" applyNumberFormat="1" applyFont="1" applyAlignment="1">
      <alignment horizontal="center" vertical="center"/>
    </xf>
    <xf numFmtId="179" fontId="51" fillId="0" borderId="0" xfId="0" applyNumberFormat="1" applyFont="1" applyAlignment="1">
      <alignment horizontal="center" vertical="center"/>
    </xf>
    <xf numFmtId="179" fontId="45" fillId="0" borderId="0" xfId="0" applyNumberFormat="1" applyFont="1">
      <alignment vertical="center"/>
    </xf>
    <xf numFmtId="179" fontId="52" fillId="8" borderId="10" xfId="0" applyNumberFormat="1" applyFont="1" applyFill="1" applyBorder="1" applyAlignment="1">
      <alignment horizontal="center" vertical="center" wrapText="1"/>
    </xf>
    <xf numFmtId="0" fontId="52" fillId="8" borderId="11" xfId="0" applyFont="1" applyFill="1" applyBorder="1" applyAlignment="1">
      <alignment horizontal="center" vertical="center" wrapText="1"/>
    </xf>
    <xf numFmtId="3" fontId="52" fillId="8" borderId="11" xfId="0" applyNumberFormat="1" applyFont="1" applyFill="1" applyBorder="1" applyAlignment="1">
      <alignment horizontal="center" vertical="center" wrapText="1"/>
    </xf>
    <xf numFmtId="0" fontId="52" fillId="8" borderId="13" xfId="0" applyFont="1" applyFill="1" applyBorder="1" applyAlignment="1">
      <alignment horizontal="center" vertical="center" wrapText="1"/>
    </xf>
    <xf numFmtId="0" fontId="52" fillId="8" borderId="14" xfId="0" applyFont="1" applyFill="1" applyBorder="1" applyAlignment="1">
      <alignment horizontal="center" vertical="center" wrapText="1"/>
    </xf>
    <xf numFmtId="0" fontId="52" fillId="8" borderId="36" xfId="0" applyFont="1" applyFill="1" applyBorder="1" applyAlignment="1">
      <alignment horizontal="center" vertical="center" wrapText="1"/>
    </xf>
    <xf numFmtId="3" fontId="52" fillId="8" borderId="13" xfId="0" applyNumberFormat="1" applyFont="1" applyFill="1" applyBorder="1" applyAlignment="1">
      <alignment horizontal="center" vertical="center" wrapText="1"/>
    </xf>
    <xf numFmtId="3" fontId="52" fillId="8" borderId="36" xfId="0" applyNumberFormat="1" applyFont="1" applyFill="1" applyBorder="1" applyAlignment="1">
      <alignment horizontal="center" vertical="center" wrapText="1"/>
    </xf>
    <xf numFmtId="3" fontId="52" fillId="8" borderId="12" xfId="0" applyNumberFormat="1" applyFont="1" applyFill="1" applyBorder="1" applyAlignment="1">
      <alignment horizontal="center" vertical="center" wrapText="1"/>
    </xf>
    <xf numFmtId="3" fontId="52" fillId="7" borderId="11" xfId="0" applyNumberFormat="1" applyFont="1" applyFill="1" applyBorder="1" applyAlignment="1">
      <alignment horizontal="center" vertical="center"/>
    </xf>
    <xf numFmtId="3" fontId="52" fillId="7" borderId="15" xfId="0" applyNumberFormat="1" applyFont="1" applyFill="1" applyBorder="1" applyAlignment="1">
      <alignment horizontal="center" vertical="center"/>
    </xf>
    <xf numFmtId="3" fontId="52" fillId="8" borderId="1" xfId="0" applyNumberFormat="1" applyFont="1" applyFill="1" applyBorder="1" applyAlignment="1">
      <alignment horizontal="center" vertical="center" wrapText="1"/>
    </xf>
    <xf numFmtId="3" fontId="52" fillId="8" borderId="16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Alignment="1">
      <alignment horizontal="center" vertical="center" wrapText="1"/>
    </xf>
    <xf numFmtId="0" fontId="41" fillId="0" borderId="0" xfId="0" applyFont="1">
      <alignment vertical="center"/>
    </xf>
    <xf numFmtId="179" fontId="52" fillId="8" borderId="17" xfId="0" applyNumberFormat="1" applyFont="1" applyFill="1" applyBorder="1" applyAlignment="1">
      <alignment horizontal="center" vertical="center"/>
    </xf>
    <xf numFmtId="0" fontId="52" fillId="8" borderId="18" xfId="0" applyFont="1" applyFill="1" applyBorder="1" applyAlignment="1">
      <alignment horizontal="center" vertical="center"/>
    </xf>
    <xf numFmtId="0" fontId="52" fillId="8" borderId="18" xfId="0" applyFont="1" applyFill="1" applyBorder="1" applyAlignment="1">
      <alignment horizontal="center" vertical="center" wrapText="1"/>
    </xf>
    <xf numFmtId="3" fontId="52" fillId="8" borderId="18" xfId="0" applyNumberFormat="1" applyFont="1" applyFill="1" applyBorder="1" applyAlignment="1">
      <alignment horizontal="center" vertical="center" wrapText="1"/>
    </xf>
    <xf numFmtId="0" fontId="52" fillId="8" borderId="20" xfId="0" applyFont="1" applyFill="1" applyBorder="1" applyAlignment="1">
      <alignment horizontal="center" vertical="center" wrapText="1"/>
    </xf>
    <xf numFmtId="0" fontId="52" fillId="8" borderId="21" xfId="0" applyFont="1" applyFill="1" applyBorder="1" applyAlignment="1">
      <alignment horizontal="center" vertical="center" wrapText="1"/>
    </xf>
    <xf numFmtId="0" fontId="52" fillId="8" borderId="37" xfId="0" applyFont="1" applyFill="1" applyBorder="1" applyAlignment="1">
      <alignment horizontal="center" vertical="center" wrapText="1"/>
    </xf>
    <xf numFmtId="3" fontId="52" fillId="8" borderId="38" xfId="0" applyNumberFormat="1" applyFont="1" applyFill="1" applyBorder="1" applyAlignment="1">
      <alignment horizontal="center" vertical="center" wrapText="1"/>
    </xf>
    <xf numFmtId="3" fontId="52" fillId="8" borderId="39" xfId="0" applyNumberFormat="1" applyFont="1" applyFill="1" applyBorder="1" applyAlignment="1">
      <alignment horizontal="center" vertical="center" wrapText="1"/>
    </xf>
    <xf numFmtId="3" fontId="52" fillId="8" borderId="19" xfId="0" applyNumberFormat="1" applyFont="1" applyFill="1" applyBorder="1" applyAlignment="1">
      <alignment horizontal="center" vertical="center" wrapText="1"/>
    </xf>
    <xf numFmtId="3" fontId="52" fillId="7" borderId="22" xfId="0" applyNumberFormat="1" applyFont="1" applyFill="1" applyBorder="1" applyAlignment="1">
      <alignment horizontal="center" vertical="center" wrapText="1"/>
    </xf>
    <xf numFmtId="3" fontId="52" fillId="7" borderId="23" xfId="0" applyNumberFormat="1" applyFont="1" applyFill="1" applyBorder="1" applyAlignment="1">
      <alignment horizontal="center" vertical="center"/>
    </xf>
    <xf numFmtId="3" fontId="52" fillId="7" borderId="24" xfId="0" applyNumberFormat="1" applyFont="1" applyFill="1" applyBorder="1" applyAlignment="1">
      <alignment horizontal="center" vertical="center"/>
    </xf>
    <xf numFmtId="3" fontId="52" fillId="7" borderId="25" xfId="0" applyNumberFormat="1" applyFont="1" applyFill="1" applyBorder="1" applyAlignment="1">
      <alignment horizontal="center" vertical="center" wrapText="1"/>
    </xf>
    <xf numFmtId="3" fontId="52" fillId="7" borderId="26" xfId="0" applyNumberFormat="1" applyFont="1" applyFill="1" applyBorder="1" applyAlignment="1">
      <alignment horizontal="center" vertical="center" wrapText="1"/>
    </xf>
    <xf numFmtId="3" fontId="52" fillId="8" borderId="6" xfId="0" applyNumberFormat="1" applyFont="1" applyFill="1" applyBorder="1" applyAlignment="1">
      <alignment horizontal="center" vertical="center" wrapText="1"/>
    </xf>
    <xf numFmtId="3" fontId="52" fillId="8" borderId="27" xfId="0" applyNumberFormat="1" applyFont="1" applyFill="1" applyBorder="1" applyAlignment="1">
      <alignment horizontal="center" vertical="center" wrapText="1"/>
    </xf>
    <xf numFmtId="179" fontId="52" fillId="8" borderId="28" xfId="0" applyNumberFormat="1" applyFont="1" applyFill="1" applyBorder="1" applyAlignment="1">
      <alignment horizontal="center" vertical="center"/>
    </xf>
    <xf numFmtId="0" fontId="52" fillId="8" borderId="29" xfId="0" applyFont="1" applyFill="1" applyBorder="1" applyAlignment="1">
      <alignment horizontal="center" vertical="center"/>
    </xf>
    <xf numFmtId="3" fontId="52" fillId="8" borderId="29" xfId="0" applyNumberFormat="1" applyFont="1" applyFill="1" applyBorder="1" applyAlignment="1">
      <alignment horizontal="center" vertical="center" wrapText="1"/>
    </xf>
    <xf numFmtId="0" fontId="52" fillId="8" borderId="29" xfId="0" applyFont="1" applyFill="1" applyBorder="1" applyAlignment="1">
      <alignment horizontal="center" vertical="center" wrapText="1"/>
    </xf>
    <xf numFmtId="3" fontId="52" fillId="8" borderId="18" xfId="0" applyNumberFormat="1" applyFont="1" applyFill="1" applyBorder="1" applyAlignment="1">
      <alignment horizontal="center" vertical="center" wrapText="1"/>
    </xf>
    <xf numFmtId="3" fontId="52" fillId="7" borderId="29" xfId="0" applyNumberFormat="1" applyFont="1" applyFill="1" applyBorder="1" applyAlignment="1">
      <alignment horizontal="center" vertical="center" wrapText="1"/>
    </xf>
    <xf numFmtId="3" fontId="52" fillId="7" borderId="18" xfId="0" applyNumberFormat="1" applyFont="1" applyFill="1" applyBorder="1" applyAlignment="1">
      <alignment horizontal="center" vertical="center"/>
    </xf>
    <xf numFmtId="3" fontId="52" fillId="7" borderId="18" xfId="0" applyNumberFormat="1" applyFont="1" applyFill="1" applyBorder="1" applyAlignment="1">
      <alignment horizontal="center" vertical="center" wrapText="1"/>
    </xf>
    <xf numFmtId="3" fontId="52" fillId="7" borderId="20" xfId="0" applyNumberFormat="1" applyFont="1" applyFill="1" applyBorder="1" applyAlignment="1">
      <alignment horizontal="center" vertical="center" wrapText="1"/>
    </xf>
    <xf numFmtId="3" fontId="52" fillId="8" borderId="30" xfId="0" applyNumberFormat="1" applyFont="1" applyFill="1" applyBorder="1" applyAlignment="1">
      <alignment horizontal="center" vertical="center" wrapText="1"/>
    </xf>
    <xf numFmtId="3" fontId="52" fillId="8" borderId="31" xfId="0" applyNumberFormat="1" applyFont="1" applyFill="1" applyBorder="1" applyAlignment="1">
      <alignment horizontal="center" vertical="center" wrapText="1"/>
    </xf>
    <xf numFmtId="49" fontId="52" fillId="8" borderId="32" xfId="0" applyNumberFormat="1" applyFont="1" applyFill="1" applyBorder="1" applyAlignment="1">
      <alignment horizontal="center" vertical="center" wrapText="1"/>
    </xf>
    <xf numFmtId="49" fontId="52" fillId="8" borderId="25" xfId="0" applyNumberFormat="1" applyFont="1" applyFill="1" applyBorder="1" applyAlignment="1">
      <alignment horizontal="center" vertical="center"/>
    </xf>
    <xf numFmtId="49" fontId="41" fillId="0" borderId="41" xfId="0" applyNumberFormat="1" applyFont="1" applyBorder="1" applyAlignment="1">
      <alignment horizontal="center" vertical="center"/>
    </xf>
    <xf numFmtId="49" fontId="41" fillId="0" borderId="0" xfId="0" applyNumberFormat="1" applyFont="1">
      <alignment vertical="center"/>
    </xf>
    <xf numFmtId="1" fontId="41" fillId="0" borderId="0" xfId="0" applyNumberFormat="1" applyFont="1">
      <alignment vertical="center"/>
    </xf>
    <xf numFmtId="179" fontId="42" fillId="0" borderId="33" xfId="0" applyNumberFormat="1" applyFont="1" applyBorder="1" applyAlignment="1">
      <alignment horizontal="center" vertical="center"/>
    </xf>
    <xf numFmtId="0" fontId="42" fillId="0" borderId="34" xfId="0" applyFont="1" applyBorder="1" applyAlignment="1">
      <alignment horizontal="left" vertical="center"/>
    </xf>
    <xf numFmtId="0" fontId="42" fillId="0" borderId="34" xfId="0" applyFont="1" applyBorder="1" applyAlignment="1">
      <alignment horizontal="center" vertical="center"/>
    </xf>
    <xf numFmtId="3" fontId="42" fillId="0" borderId="34" xfId="0" quotePrefix="1" applyNumberFormat="1" applyFont="1" applyBorder="1" applyAlignment="1">
      <alignment horizontal="center" vertical="center" wrapText="1"/>
    </xf>
    <xf numFmtId="49" fontId="42" fillId="0" borderId="34" xfId="0" applyNumberFormat="1" applyFont="1" applyBorder="1" applyAlignment="1">
      <alignment horizontal="center" vertical="center" wrapText="1"/>
    </xf>
    <xf numFmtId="49" fontId="42" fillId="0" borderId="34" xfId="0" quotePrefix="1" applyNumberFormat="1" applyFont="1" applyBorder="1" applyAlignment="1">
      <alignment horizontal="center" vertical="center" wrapText="1"/>
    </xf>
    <xf numFmtId="3" fontId="42" fillId="0" borderId="34" xfId="0" quotePrefix="1" applyNumberFormat="1" applyFont="1" applyBorder="1" applyAlignment="1">
      <alignment horizontal="center" vertical="center"/>
    </xf>
    <xf numFmtId="3" fontId="42" fillId="0" borderId="42" xfId="0" quotePrefix="1" applyNumberFormat="1" applyFont="1" applyBorder="1" applyAlignment="1">
      <alignment horizontal="center" vertical="center"/>
    </xf>
    <xf numFmtId="3" fontId="41" fillId="0" borderId="35" xfId="0" applyNumberFormat="1" applyFont="1" applyBorder="1">
      <alignment vertical="center"/>
    </xf>
    <xf numFmtId="3" fontId="41" fillId="0" borderId="0" xfId="0" applyNumberFormat="1" applyFont="1">
      <alignment vertical="center"/>
    </xf>
    <xf numFmtId="0" fontId="42" fillId="0" borderId="0" xfId="0" applyFont="1" applyAlignment="1">
      <alignment horizontal="center" vertical="center"/>
    </xf>
    <xf numFmtId="182" fontId="42" fillId="0" borderId="34" xfId="1" applyNumberFormat="1" applyFont="1" applyBorder="1" applyAlignment="1">
      <alignment vertical="center"/>
    </xf>
    <xf numFmtId="0" fontId="42" fillId="0" borderId="34" xfId="0" applyFont="1" applyBorder="1">
      <alignment vertical="center"/>
    </xf>
    <xf numFmtId="182" fontId="41" fillId="0" borderId="34" xfId="1" applyNumberFormat="1" applyFont="1" applyBorder="1" applyAlignment="1">
      <alignment vertical="center"/>
    </xf>
    <xf numFmtId="181" fontId="42" fillId="0" borderId="34" xfId="1" applyNumberFormat="1" applyFont="1" applyBorder="1" applyAlignment="1">
      <alignment horizontal="center" vertical="center"/>
    </xf>
    <xf numFmtId="182" fontId="41" fillId="0" borderId="42" xfId="1" applyNumberFormat="1" applyFont="1" applyBorder="1" applyAlignment="1">
      <alignment vertical="center"/>
    </xf>
    <xf numFmtId="3" fontId="42" fillId="0" borderId="35" xfId="0" applyNumberFormat="1" applyFont="1" applyBorder="1" applyAlignment="1">
      <alignment vertical="center" wrapText="1"/>
    </xf>
    <xf numFmtId="3" fontId="42" fillId="0" borderId="0" xfId="0" applyNumberFormat="1" applyFont="1" applyAlignment="1">
      <alignment vertical="center" wrapText="1"/>
    </xf>
    <xf numFmtId="183" fontId="42" fillId="0" borderId="0" xfId="0" applyNumberFormat="1" applyFont="1">
      <alignment vertical="center"/>
    </xf>
    <xf numFmtId="182" fontId="42" fillId="0" borderId="0" xfId="1" applyNumberFormat="1" applyFont="1" applyAlignment="1">
      <alignment vertical="center"/>
    </xf>
    <xf numFmtId="179" fontId="42" fillId="0" borderId="4" xfId="0" applyNumberFormat="1" applyFont="1" applyBorder="1" applyAlignment="1">
      <alignment horizontal="center" vertical="center"/>
    </xf>
    <xf numFmtId="0" fontId="42" fillId="0" borderId="33" xfId="0" applyFont="1" applyBorder="1">
      <alignment vertical="center"/>
    </xf>
    <xf numFmtId="177" fontId="41" fillId="0" borderId="34" xfId="1" applyFont="1" applyBorder="1" applyAlignment="1">
      <alignment vertical="center"/>
    </xf>
    <xf numFmtId="3" fontId="42" fillId="0" borderId="35" xfId="0" applyNumberFormat="1" applyFont="1" applyBorder="1" applyAlignment="1">
      <alignment vertical="center"/>
    </xf>
    <xf numFmtId="182" fontId="41" fillId="0" borderId="0" xfId="1" applyNumberFormat="1" applyFont="1" applyAlignment="1">
      <alignment vertical="center"/>
    </xf>
    <xf numFmtId="179" fontId="42" fillId="0" borderId="0" xfId="0" applyNumberFormat="1" applyFont="1" applyAlignment="1">
      <alignment horizontal="center" vertical="center"/>
    </xf>
    <xf numFmtId="3" fontId="42" fillId="0" borderId="0" xfId="0" applyNumberFormat="1" applyFont="1">
      <alignment vertical="center"/>
    </xf>
    <xf numFmtId="182" fontId="42" fillId="0" borderId="0" xfId="0" applyNumberFormat="1" applyFont="1">
      <alignment vertical="center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83" fontId="41" fillId="0" borderId="0" xfId="0" applyNumberFormat="1" applyFo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84" fontId="42" fillId="0" borderId="0" xfId="0" applyNumberFormat="1" applyFont="1">
      <alignment vertical="center"/>
    </xf>
    <xf numFmtId="0" fontId="58" fillId="0" borderId="0" xfId="3" applyFont="1" applyAlignment="1">
      <alignment horizontal="left"/>
    </xf>
    <xf numFmtId="0" fontId="59" fillId="0" borderId="0" xfId="3" applyFont="1" applyAlignment="1">
      <alignment vertical="top"/>
    </xf>
    <xf numFmtId="0" fontId="59" fillId="0" borderId="0" xfId="3" applyFont="1" applyAlignment="1">
      <alignment horizontal="center" vertical="top"/>
    </xf>
    <xf numFmtId="0" fontId="59" fillId="0" borderId="0" xfId="3" applyFont="1" applyAlignment="1">
      <alignment horizontal="left" vertical="top" wrapText="1"/>
    </xf>
    <xf numFmtId="3" fontId="42" fillId="0" borderId="0" xfId="0" applyNumberFormat="1" applyFont="1" applyAlignment="1">
      <alignment horizontal="center" vertical="center"/>
    </xf>
    <xf numFmtId="3" fontId="62" fillId="0" borderId="0" xfId="0" applyNumberFormat="1" applyFont="1">
      <alignment vertical="center"/>
    </xf>
    <xf numFmtId="0" fontId="63" fillId="0" borderId="0" xfId="0" applyFont="1">
      <alignment vertical="center"/>
    </xf>
    <xf numFmtId="0" fontId="61" fillId="0" borderId="0" xfId="0" applyFont="1">
      <alignment vertical="center"/>
    </xf>
    <xf numFmtId="182" fontId="61" fillId="0" borderId="0" xfId="0" applyNumberFormat="1" applyFont="1">
      <alignment vertical="center"/>
    </xf>
    <xf numFmtId="0" fontId="62" fillId="0" borderId="0" xfId="0" applyFont="1" applyAlignment="1">
      <alignment horizontal="center" vertical="center" wrapText="1"/>
    </xf>
    <xf numFmtId="49" fontId="52" fillId="7" borderId="32" xfId="0" applyNumberFormat="1" applyFont="1" applyFill="1" applyBorder="1" applyAlignment="1">
      <alignment horizontal="center" vertical="center" wrapText="1"/>
    </xf>
    <xf numFmtId="49" fontId="52" fillId="7" borderId="25" xfId="0" applyNumberFormat="1" applyFont="1" applyFill="1" applyBorder="1" applyAlignment="1">
      <alignment horizontal="center" vertical="center"/>
    </xf>
    <xf numFmtId="0" fontId="42" fillId="9" borderId="0" xfId="0" applyFont="1" applyFill="1">
      <alignment vertical="center"/>
    </xf>
    <xf numFmtId="0" fontId="47" fillId="0" borderId="43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2" fillId="9" borderId="46" xfId="0" applyFont="1" applyFill="1" applyBorder="1">
      <alignment vertical="center"/>
    </xf>
    <xf numFmtId="0" fontId="42" fillId="9" borderId="47" xfId="0" applyFont="1" applyFill="1" applyBorder="1">
      <alignment vertical="center"/>
    </xf>
    <xf numFmtId="0" fontId="42" fillId="9" borderId="48" xfId="0" applyFont="1" applyFill="1" applyBorder="1">
      <alignment vertical="center"/>
    </xf>
    <xf numFmtId="0" fontId="42" fillId="9" borderId="49" xfId="0" applyFont="1" applyFill="1" applyBorder="1">
      <alignment vertical="center"/>
    </xf>
    <xf numFmtId="0" fontId="64" fillId="10" borderId="50" xfId="0" applyFont="1" applyFill="1" applyBorder="1" applyAlignment="1">
      <alignment horizontal="center" vertical="center" textRotation="255"/>
    </xf>
    <xf numFmtId="0" fontId="64" fillId="11" borderId="51" xfId="0" applyFont="1" applyFill="1" applyBorder="1" applyAlignment="1">
      <alignment horizontal="center" vertical="center" textRotation="255" wrapText="1"/>
    </xf>
    <xf numFmtId="0" fontId="47" fillId="0" borderId="52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64" fillId="9" borderId="55" xfId="0" applyFont="1" applyFill="1" applyBorder="1" applyAlignment="1">
      <alignment horizontal="center" vertical="center" textRotation="255" wrapText="1"/>
    </xf>
    <xf numFmtId="0" fontId="64" fillId="9" borderId="51" xfId="0" applyFont="1" applyFill="1" applyBorder="1" applyAlignment="1">
      <alignment horizontal="center" vertical="center" textRotation="255" wrapText="1"/>
    </xf>
    <xf numFmtId="0" fontId="42" fillId="9" borderId="56" xfId="0" applyFont="1" applyFill="1" applyBorder="1">
      <alignment vertical="center"/>
    </xf>
    <xf numFmtId="0" fontId="64" fillId="9" borderId="57" xfId="0" applyFont="1" applyFill="1" applyBorder="1" applyAlignment="1">
      <alignment horizontal="center" vertical="center" textRotation="255" wrapText="1"/>
    </xf>
    <xf numFmtId="0" fontId="64" fillId="9" borderId="55" xfId="0" applyFont="1" applyFill="1" applyBorder="1" applyAlignment="1">
      <alignment horizontal="center" vertical="center" textRotation="255" wrapText="1"/>
    </xf>
    <xf numFmtId="0" fontId="42" fillId="4" borderId="3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 wrapText="1"/>
    </xf>
    <xf numFmtId="0" fontId="42" fillId="0" borderId="3" xfId="0" applyFont="1" applyBorder="1">
      <alignment vertical="center"/>
    </xf>
    <xf numFmtId="0" fontId="42" fillId="0" borderId="3" xfId="0" applyFont="1" applyBorder="1" applyAlignment="1">
      <alignment vertical="center" wrapText="1"/>
    </xf>
    <xf numFmtId="0" fontId="42" fillId="0" borderId="3" xfId="0" applyFont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 wrapText="1"/>
    </xf>
    <xf numFmtId="0" fontId="65" fillId="0" borderId="0" xfId="0" applyFont="1">
      <alignment vertical="center"/>
    </xf>
    <xf numFmtId="3" fontId="42" fillId="0" borderId="3" xfId="0" applyNumberFormat="1" applyFont="1" applyBorder="1">
      <alignment vertical="center"/>
    </xf>
  </cellXfs>
  <cellStyles count="62">
    <cellStyle name="20% - Accent1 3" xfId="60" xr:uid="{24F8A1E1-EA72-48F8-A5DA-B994D1BA4FCF}"/>
    <cellStyle name="Comma 10" xfId="24" xr:uid="{20799BCD-583D-43DE-BCB4-06AFEC5B48DB}"/>
    <cellStyle name="Comma 11" xfId="26" xr:uid="{D4130B91-1892-44B5-86C3-32EDBB5C40D1}"/>
    <cellStyle name="Comma 12" xfId="28" xr:uid="{39A20BF0-E64B-44F0-9B23-DA2B7062E788}"/>
    <cellStyle name="Comma 13" xfId="30" xr:uid="{9319138A-3F8D-4389-BB03-53FA6361D636}"/>
    <cellStyle name="Comma 14" xfId="32" xr:uid="{A0716BAF-0AC4-481B-80E5-6DF7E2FA4114}"/>
    <cellStyle name="Comma 2" xfId="7" xr:uid="{590FDCC3-C5F9-46ED-8C49-E4CAA5AB9482}"/>
    <cellStyle name="Comma 2 2" xfId="11" xr:uid="{D530BF1D-B089-447E-8C53-5C8594ED42B3}"/>
    <cellStyle name="Comma 2 2 2" xfId="40" xr:uid="{2A237A6F-AA84-46C1-B431-FD2F0A132001}"/>
    <cellStyle name="Comma 2 3" xfId="52" xr:uid="{39C94B66-87E0-4CE3-9DCE-BD519C9D138D}"/>
    <cellStyle name="Comma 2 4" xfId="35" xr:uid="{B078EDBE-60AB-4C1F-B24B-F2439F36C21E}"/>
    <cellStyle name="Comma 3" xfId="9" xr:uid="{412AA6A7-2F12-4111-BFAF-25BB5DA4CE2B}"/>
    <cellStyle name="Comma 3 2" xfId="38" xr:uid="{B674FB95-FE85-4309-8F41-F2C0C5C1E8CF}"/>
    <cellStyle name="Comma 3 4" xfId="42" xr:uid="{68570E59-0FA6-4A4A-A073-151374BFC4DF}"/>
    <cellStyle name="Comma 4" xfId="12" xr:uid="{C4802316-D2EF-4B76-968D-B15119A290E2}"/>
    <cellStyle name="Comma 4 2" xfId="53" xr:uid="{7A615A2D-8FB6-4372-8E99-2FDCE6099281}"/>
    <cellStyle name="Comma 4 3" xfId="47" xr:uid="{78CAA4BC-EB17-4E41-8636-78EEF44B06D7}"/>
    <cellStyle name="Comma 5" xfId="14" xr:uid="{A36A1BC3-1F2A-4410-A983-2B9C88D50CB6}"/>
    <cellStyle name="Comma 5 2" xfId="58" xr:uid="{510ED97E-00A1-4988-ABBE-228F7CFC4F09}"/>
    <cellStyle name="Comma 6" xfId="16" xr:uid="{4B865BC7-9186-4D38-88CA-9062DA4A806E}"/>
    <cellStyle name="Comma 7" xfId="18" xr:uid="{B7B344A2-C4EB-447C-AA3D-05922A60C2E5}"/>
    <cellStyle name="Comma 8" xfId="20" xr:uid="{090C1A59-0238-4661-A5DD-E7C1107BCD17}"/>
    <cellStyle name="Comma 9" xfId="22" xr:uid="{DE11CCD0-B8E3-439B-8F37-13AE7E0209DB}"/>
    <cellStyle name="Normal 10" xfId="23" xr:uid="{F05AE263-2FE9-4837-B84F-4289BF87DFF9}"/>
    <cellStyle name="Normal 10 2" xfId="57" xr:uid="{E0F54835-C161-479A-BDCA-65C9B63AAE8D}"/>
    <cellStyle name="Normal 11" xfId="25" xr:uid="{F65FBFCE-5609-45C6-9CF1-0085A02CF289}"/>
    <cellStyle name="Normal 12" xfId="27" xr:uid="{B070CDD9-9F74-4B74-84A3-36F58E765FE3}"/>
    <cellStyle name="Normal 13" xfId="29" xr:uid="{D794EB6F-FC6C-442B-9E71-E16C936F6B29}"/>
    <cellStyle name="Normal 14" xfId="31" xr:uid="{712F7818-0261-4683-8870-122D41EC49B9}"/>
    <cellStyle name="Normal 14 2" xfId="39" xr:uid="{936818CB-21AD-4C05-902C-B78E79E246F9}"/>
    <cellStyle name="Normal 2" xfId="2" xr:uid="{00000000-0005-0000-0000-000002000000}"/>
    <cellStyle name="Normal 2 2" xfId="3" xr:uid="{2912B902-F6CD-437F-A8B1-CA4F1F2DC2EE}"/>
    <cellStyle name="Normal 2 2 2" xfId="37" xr:uid="{EF0EC2AC-01F9-426B-A490-756B0760C906}"/>
    <cellStyle name="Normal 2 2 3" xfId="45" xr:uid="{506C2548-C69C-40F9-AD11-924568B0BC26}"/>
    <cellStyle name="Normal 2 2 3 2" xfId="56" xr:uid="{A5BB5666-D6D6-4FE1-989F-456077A9D4C9}"/>
    <cellStyle name="Normal 2 2 4" xfId="48" xr:uid="{E0D255BD-18A9-48A1-9270-79CE4D55390E}"/>
    <cellStyle name="Normal 2 2 4 2" xfId="50" xr:uid="{4B689C3A-9C73-48D8-8F5F-287EA1D76954}"/>
    <cellStyle name="Normal 2 2 5" xfId="49" xr:uid="{3C1F0D7F-F058-4BBA-86B0-7CEFAFCE1409}"/>
    <cellStyle name="Normal 2 2 6" xfId="54" xr:uid="{F87F9207-2A69-428B-B45F-5F2F779F71FA}"/>
    <cellStyle name="Normal 2 2 7" xfId="55" xr:uid="{DC71EB4F-95F3-4152-9FB7-1EBF65ACE421}"/>
    <cellStyle name="Normal 2 2 8" xfId="33" xr:uid="{FB7C0D06-E388-48DB-A820-640D22698926}"/>
    <cellStyle name="Normal 2 3" xfId="4" xr:uid="{00000000-0005-0000-0000-000002000000}"/>
    <cellStyle name="Normal 2 3 2" xfId="41" xr:uid="{6D9B8372-1D0C-481A-87FA-410DC9D6AFF2}"/>
    <cellStyle name="Normal 2 4" xfId="5" xr:uid="{1BBC8074-72DB-4889-A480-2B5AE531DD3C}"/>
    <cellStyle name="Normal 2 4 2" xfId="61" xr:uid="{2B178559-AFBC-4377-B93E-70FD90A06F5B}"/>
    <cellStyle name="Normal 2 5" xfId="51" xr:uid="{DB047AF0-3387-4A0F-9230-EDE07BC40B55}"/>
    <cellStyle name="Normal 2 6" xfId="34" xr:uid="{58AA9A0B-1795-49FD-93FE-6CFC60F0EF2D}"/>
    <cellStyle name="Normal 3" xfId="8" xr:uid="{0154E44C-B664-4176-B87C-54385B2DAAE3}"/>
    <cellStyle name="Normal 3 2" xfId="44" xr:uid="{14792E9F-1F01-46BC-B590-CB10D231193C}"/>
    <cellStyle name="Normal 3 3" xfId="36" xr:uid="{5799CB79-E237-45A3-B2C8-285AAA3CCFF3}"/>
    <cellStyle name="Normal 4" xfId="10" xr:uid="{D4E24831-3BE4-4F97-AE15-79EF5EE3FA7E}"/>
    <cellStyle name="Normal 4 2" xfId="46" xr:uid="{BC1628E6-B2FD-4433-96DA-004E99529E8C}"/>
    <cellStyle name="Normal 5" xfId="13" xr:uid="{0FE97EB6-E6BA-4E7B-894C-7AF285A48F34}"/>
    <cellStyle name="Normal 5 2" xfId="43" xr:uid="{F8E3738C-7F5D-4FBF-86C8-D9E786218C9C}"/>
    <cellStyle name="Normal 6" xfId="15" xr:uid="{E829328C-6F27-43E5-95D0-D14EB1D876B3}"/>
    <cellStyle name="Normal 6 2" xfId="59" xr:uid="{C48B8749-7EA8-4FD6-9C4D-E1D2005A72CD}"/>
    <cellStyle name="Normal 7" xfId="17" xr:uid="{37E65C88-A411-4BD1-9F2C-48DBF949F3FA}"/>
    <cellStyle name="Normal 8" xfId="19" xr:uid="{0F1E0D38-2240-467E-BA1A-E4C4FFFC8DBE}"/>
    <cellStyle name="Normal 9" xfId="21" xr:uid="{791DF39B-4688-4CAA-8701-8459CAE8A49B}"/>
    <cellStyle name="Normal_Xl0000052" xfId="6" xr:uid="{39B4FA6A-BB1B-49F0-AF35-CF30A13BC9C7}"/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259139</xdr:colOff>
      <xdr:row>19</xdr:row>
      <xdr:rowOff>165101</xdr:rowOff>
    </xdr:from>
    <xdr:to>
      <xdr:col>4</xdr:col>
      <xdr:colOff>574523</xdr:colOff>
      <xdr:row>20</xdr:row>
      <xdr:rowOff>205142</xdr:rowOff>
    </xdr:to>
    <xdr:pic>
      <xdr:nvPicPr>
        <xdr:cNvPr id="2" name="グラフィックス 1" descr="一時停止">
          <a:extLst>
            <a:ext uri="{FF2B5EF4-FFF2-40B4-BE49-F238E27FC236}">
              <a16:creationId xmlns:a16="http://schemas.microsoft.com/office/drawing/2014/main" id="{B47E91E5-9F5C-496D-AF5B-0FF88B5A0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61039" y="10985501"/>
          <a:ext cx="315384" cy="52264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20</xdr:row>
      <xdr:rowOff>117022</xdr:rowOff>
    </xdr:from>
    <xdr:to>
      <xdr:col>9</xdr:col>
      <xdr:colOff>379185</xdr:colOff>
      <xdr:row>23</xdr:row>
      <xdr:rowOff>259443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3033C98-A921-4973-9BA8-D8ADEF8C1EBE}"/>
            </a:ext>
          </a:extLst>
        </xdr:cNvPr>
        <xdr:cNvSpPr/>
      </xdr:nvSpPr>
      <xdr:spPr>
        <a:xfrm>
          <a:off x="38100" y="11420022"/>
          <a:ext cx="5763985" cy="1018721"/>
        </a:xfrm>
        <a:prstGeom prst="rect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0" i="0" u="none" strike="noStrike">
              <a:solidFill>
                <a:schemeClr val="lt1"/>
              </a:solidFill>
              <a:effectLst/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スタッフに支払う給与</a:t>
          </a:r>
          <a:endParaRPr kumimoji="1" lang="ja-JP" altLang="en-US" sz="32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6</xdr:col>
      <xdr:colOff>367392</xdr:colOff>
      <xdr:row>1</xdr:row>
      <xdr:rowOff>294821</xdr:rowOff>
    </xdr:from>
    <xdr:to>
      <xdr:col>10</xdr:col>
      <xdr:colOff>419554</xdr:colOff>
      <xdr:row>3</xdr:row>
      <xdr:rowOff>58964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F99D14-8875-405E-98B1-1032A8556344}"/>
            </a:ext>
          </a:extLst>
        </xdr:cNvPr>
        <xdr:cNvSpPr txBox="1"/>
      </xdr:nvSpPr>
      <xdr:spPr>
        <a:xfrm>
          <a:off x="4190092" y="542471"/>
          <a:ext cx="2363562" cy="691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STEP1</a:t>
          </a:r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　集める</a:t>
          </a:r>
        </a:p>
      </xdr:txBody>
    </xdr:sp>
    <xdr:clientData/>
  </xdr:twoCellAnchor>
  <xdr:twoCellAnchor>
    <xdr:from>
      <xdr:col>12</xdr:col>
      <xdr:colOff>33110</xdr:colOff>
      <xdr:row>6</xdr:row>
      <xdr:rowOff>92982</xdr:rowOff>
    </xdr:from>
    <xdr:to>
      <xdr:col>13</xdr:col>
      <xdr:colOff>2045153</xdr:colOff>
      <xdr:row>6</xdr:row>
      <xdr:rowOff>727982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10912E-92D5-480D-A9F9-12842C250F0E}"/>
            </a:ext>
          </a:extLst>
        </xdr:cNvPr>
        <xdr:cNvSpPr txBox="1"/>
      </xdr:nvSpPr>
      <xdr:spPr>
        <a:xfrm>
          <a:off x="7278460" y="2671082"/>
          <a:ext cx="2958193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STEP2</a:t>
          </a:r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　残業代</a:t>
          </a:r>
        </a:p>
      </xdr:txBody>
    </xdr:sp>
    <xdr:clientData/>
  </xdr:twoCellAnchor>
  <xdr:twoCellAnchor>
    <xdr:from>
      <xdr:col>11</xdr:col>
      <xdr:colOff>442685</xdr:colOff>
      <xdr:row>8</xdr:row>
      <xdr:rowOff>1020081</xdr:rowOff>
    </xdr:from>
    <xdr:to>
      <xdr:col>13</xdr:col>
      <xdr:colOff>1873250</xdr:colOff>
      <xdr:row>10</xdr:row>
      <xdr:rowOff>174625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F429F0-3A9E-4251-914C-18B8AAD7841B}"/>
            </a:ext>
          </a:extLst>
        </xdr:cNvPr>
        <xdr:cNvSpPr txBox="1"/>
      </xdr:nvSpPr>
      <xdr:spPr>
        <a:xfrm>
          <a:off x="7173685" y="5090431"/>
          <a:ext cx="2891065" cy="729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STEP3</a:t>
          </a:r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　会社負担</a:t>
          </a:r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11</xdr:col>
      <xdr:colOff>134710</xdr:colOff>
      <xdr:row>13</xdr:row>
      <xdr:rowOff>239032</xdr:rowOff>
    </xdr:from>
    <xdr:to>
      <xdr:col>13</xdr:col>
      <xdr:colOff>1638753</xdr:colOff>
      <xdr:row>13</xdr:row>
      <xdr:rowOff>937532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6FB71B4-6F80-4EE0-B06A-D9266FF94C6A}"/>
            </a:ext>
          </a:extLst>
        </xdr:cNvPr>
        <xdr:cNvSpPr txBox="1"/>
      </xdr:nvSpPr>
      <xdr:spPr>
        <a:xfrm>
          <a:off x="6865710" y="7395482"/>
          <a:ext cx="2964543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STEP4</a:t>
          </a:r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　差し引く</a:t>
          </a:r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9</xdr:col>
      <xdr:colOff>302985</xdr:colOff>
      <xdr:row>15</xdr:row>
      <xdr:rowOff>286657</xdr:rowOff>
    </xdr:from>
    <xdr:to>
      <xdr:col>13</xdr:col>
      <xdr:colOff>498928</xdr:colOff>
      <xdr:row>15</xdr:row>
      <xdr:rowOff>985157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F2E5AF-C921-41FF-8F99-7F7CEBC12C39}"/>
            </a:ext>
          </a:extLst>
        </xdr:cNvPr>
        <xdr:cNvSpPr txBox="1"/>
      </xdr:nvSpPr>
      <xdr:spPr>
        <a:xfrm>
          <a:off x="5725885" y="8675007"/>
          <a:ext cx="2964543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STEP5</a:t>
          </a:r>
        </a:p>
        <a:p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8</xdr:col>
      <xdr:colOff>125185</xdr:colOff>
      <xdr:row>18</xdr:row>
      <xdr:rowOff>270782</xdr:rowOff>
    </xdr:from>
    <xdr:to>
      <xdr:col>12</xdr:col>
      <xdr:colOff>778328</xdr:colOff>
      <xdr:row>18</xdr:row>
      <xdr:rowOff>841375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255EB73-5A42-4100-B578-6778C0E01908}"/>
            </a:ext>
          </a:extLst>
        </xdr:cNvPr>
        <xdr:cNvSpPr txBox="1"/>
      </xdr:nvSpPr>
      <xdr:spPr>
        <a:xfrm>
          <a:off x="5052785" y="10081532"/>
          <a:ext cx="2970893" cy="57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STEP6</a:t>
          </a:r>
        </a:p>
        <a:p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11</xdr:col>
      <xdr:colOff>112485</xdr:colOff>
      <xdr:row>15</xdr:row>
      <xdr:rowOff>280307</xdr:rowOff>
    </xdr:from>
    <xdr:to>
      <xdr:col>13</xdr:col>
      <xdr:colOff>1616528</xdr:colOff>
      <xdr:row>15</xdr:row>
      <xdr:rowOff>978807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674ED49-7848-4089-A645-DEBC87F287BB}"/>
            </a:ext>
          </a:extLst>
        </xdr:cNvPr>
        <xdr:cNvSpPr txBox="1"/>
      </xdr:nvSpPr>
      <xdr:spPr>
        <a:xfrm>
          <a:off x="6843485" y="8668657"/>
          <a:ext cx="2964543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所得税を計算</a:t>
          </a:r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10</xdr:col>
      <xdr:colOff>122010</xdr:colOff>
      <xdr:row>18</xdr:row>
      <xdr:rowOff>258082</xdr:rowOff>
    </xdr:from>
    <xdr:to>
      <xdr:col>13</xdr:col>
      <xdr:colOff>1022803</xdr:colOff>
      <xdr:row>18</xdr:row>
      <xdr:rowOff>956582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182BA90-11C6-4B10-A193-AA6CDC3418FD}"/>
            </a:ext>
          </a:extLst>
        </xdr:cNvPr>
        <xdr:cNvSpPr txBox="1"/>
      </xdr:nvSpPr>
      <xdr:spPr>
        <a:xfrm>
          <a:off x="6256110" y="10068832"/>
          <a:ext cx="2958193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給与を支払い</a:t>
          </a:r>
          <a:endParaRPr kumimoji="1" lang="en-US" altLang="ja-JP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3</xdr:col>
      <xdr:colOff>382360</xdr:colOff>
      <xdr:row>3</xdr:row>
      <xdr:rowOff>119440</xdr:rowOff>
    </xdr:from>
    <xdr:to>
      <xdr:col>7</xdr:col>
      <xdr:colOff>383570</xdr:colOff>
      <xdr:row>3</xdr:row>
      <xdr:rowOff>754440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98FBDEF-774F-4252-BA3C-C2060D9DD7E6}"/>
            </a:ext>
          </a:extLst>
        </xdr:cNvPr>
        <xdr:cNvSpPr txBox="1"/>
      </xdr:nvSpPr>
      <xdr:spPr>
        <a:xfrm>
          <a:off x="1830160" y="1294190"/>
          <a:ext cx="2973010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10</xdr:col>
      <xdr:colOff>0</xdr:colOff>
      <xdr:row>6</xdr:row>
      <xdr:rowOff>42334</xdr:rowOff>
    </xdr:from>
    <xdr:to>
      <xdr:col>11</xdr:col>
      <xdr:colOff>190500</xdr:colOff>
      <xdr:row>6</xdr:row>
      <xdr:rowOff>973667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612790D-CB45-42B2-9FDF-B3BB50D6D0F2}"/>
            </a:ext>
          </a:extLst>
        </xdr:cNvPr>
        <xdr:cNvSpPr txBox="1"/>
      </xdr:nvSpPr>
      <xdr:spPr>
        <a:xfrm>
          <a:off x="6134100" y="2620434"/>
          <a:ext cx="787400" cy="931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2400">
            <a:solidFill>
              <a:schemeClr val="bg1"/>
            </a:solidFill>
            <a:latin typeface="小塚ゴシック Pro B" panose="020B0800000000000000" pitchFamily="34" charset="-128"/>
            <a:ea typeface="小塚ゴシック Pro B" panose="020B0800000000000000" pitchFamily="34" charset="-128"/>
          </a:endParaRPr>
        </a:p>
      </xdr:txBody>
    </xdr:sp>
    <xdr:clientData/>
  </xdr:twoCellAnchor>
  <xdr:twoCellAnchor>
    <xdr:from>
      <xdr:col>2</xdr:col>
      <xdr:colOff>200175</xdr:colOff>
      <xdr:row>0</xdr:row>
      <xdr:rowOff>13305</xdr:rowOff>
    </xdr:from>
    <xdr:to>
      <xdr:col>13</xdr:col>
      <xdr:colOff>783167</xdr:colOff>
      <xdr:row>1</xdr:row>
      <xdr:rowOff>158750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46B5A2E-B06A-469A-9D44-FA185AEF5803}"/>
            </a:ext>
          </a:extLst>
        </xdr:cNvPr>
        <xdr:cNvSpPr txBox="1"/>
      </xdr:nvSpPr>
      <xdr:spPr>
        <a:xfrm>
          <a:off x="983342" y="13305"/>
          <a:ext cx="7970158" cy="1076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>
              <a:solidFill>
                <a:schemeClr val="bg1"/>
              </a:solidFill>
              <a:latin typeface="小塚ゴシック Pro B" panose="020B0800000000000000" pitchFamily="34" charset="-128"/>
              <a:ea typeface="小塚ゴシック Pro B" panose="020B0800000000000000" pitchFamily="34" charset="-128"/>
            </a:rPr>
            <a:t>ベトナム 給与計算ステップ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671286</xdr:colOff>
      <xdr:row>3</xdr:row>
      <xdr:rowOff>127000</xdr:rowOff>
    </xdr:from>
    <xdr:to>
      <xdr:col>4</xdr:col>
      <xdr:colOff>335643</xdr:colOff>
      <xdr:row>5</xdr:row>
      <xdr:rowOff>163285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950C747-420F-4330-988B-71A9684DD91A}"/>
            </a:ext>
          </a:extLst>
        </xdr:cNvPr>
        <xdr:cNvSpPr/>
      </xdr:nvSpPr>
      <xdr:spPr>
        <a:xfrm>
          <a:off x="2939143" y="1315357"/>
          <a:ext cx="2077357" cy="743857"/>
        </a:xfrm>
        <a:prstGeom prst="wedgeRectCallout">
          <a:avLst>
            <a:gd name="adj1" fmla="val -7733"/>
            <a:gd name="adj2" fmla="val 7516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STEP1</a:t>
          </a:r>
        </a:p>
        <a:p>
          <a:pPr algn="l"/>
          <a:endParaRPr kumimoji="1" lang="ja-JP" altLang="en-US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7</xdr:col>
      <xdr:colOff>805544</xdr:colOff>
      <xdr:row>3</xdr:row>
      <xdr:rowOff>63500</xdr:rowOff>
    </xdr:from>
    <xdr:to>
      <xdr:col>10</xdr:col>
      <xdr:colOff>16330</xdr:colOff>
      <xdr:row>5</xdr:row>
      <xdr:rowOff>99785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8D04E4A-50A6-4B3C-93D1-F87A570D1168}"/>
            </a:ext>
          </a:extLst>
        </xdr:cNvPr>
        <xdr:cNvSpPr/>
      </xdr:nvSpPr>
      <xdr:spPr>
        <a:xfrm>
          <a:off x="8207830" y="1251857"/>
          <a:ext cx="2077357" cy="743857"/>
        </a:xfrm>
        <a:prstGeom prst="wedgeRectCallout">
          <a:avLst>
            <a:gd name="adj1" fmla="val -29130"/>
            <a:gd name="adj2" fmla="val 971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STEP2</a:t>
          </a:r>
        </a:p>
        <a:p>
          <a:pPr algn="l"/>
          <a:endParaRPr kumimoji="1" lang="ja-JP" altLang="en-US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0</xdr:col>
      <xdr:colOff>979712</xdr:colOff>
      <xdr:row>9</xdr:row>
      <xdr:rowOff>1015999</xdr:rowOff>
    </xdr:from>
    <xdr:to>
      <xdr:col>3</xdr:col>
      <xdr:colOff>644069</xdr:colOff>
      <xdr:row>11</xdr:row>
      <xdr:rowOff>408214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8A425FD9-6408-4B03-B668-22E16973B7CC}"/>
            </a:ext>
          </a:extLst>
        </xdr:cNvPr>
        <xdr:cNvSpPr/>
      </xdr:nvSpPr>
      <xdr:spPr>
        <a:xfrm>
          <a:off x="979712" y="3955142"/>
          <a:ext cx="3129643" cy="1161143"/>
        </a:xfrm>
        <a:prstGeom prst="flowChartAlternate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労働契約書から基本給与及び手当情報を転記します。</a:t>
          </a:r>
        </a:p>
      </xdr:txBody>
    </xdr:sp>
    <xdr:clientData/>
  </xdr:twoCellAnchor>
  <xdr:twoCellAnchor>
    <xdr:from>
      <xdr:col>3</xdr:col>
      <xdr:colOff>780142</xdr:colOff>
      <xdr:row>11</xdr:row>
      <xdr:rowOff>0</xdr:rowOff>
    </xdr:from>
    <xdr:to>
      <xdr:col>5</xdr:col>
      <xdr:colOff>644070</xdr:colOff>
      <xdr:row>11</xdr:row>
      <xdr:rowOff>544287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2068AD0-A60A-4D75-B8E8-5F8926B870EC}"/>
            </a:ext>
          </a:extLst>
        </xdr:cNvPr>
        <xdr:cNvSpPr/>
      </xdr:nvSpPr>
      <xdr:spPr>
        <a:xfrm>
          <a:off x="4245428" y="4517572"/>
          <a:ext cx="2168071" cy="734786"/>
        </a:xfrm>
        <a:prstGeom prst="wedgeRoundRectCallout">
          <a:avLst>
            <a:gd name="adj1" fmla="val -12046"/>
            <a:gd name="adj2" fmla="val 11088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カレンダーから年間の総時間を算出して</a:t>
          </a:r>
          <a:r>
            <a:rPr kumimoji="1" lang="en-US" altLang="ja-JP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12</a:t>
          </a:r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で割る</a:t>
          </a:r>
        </a:p>
      </xdr:txBody>
    </xdr:sp>
    <xdr:clientData/>
  </xdr:twoCellAnchor>
  <xdr:twoCellAnchor>
    <xdr:from>
      <xdr:col>4</xdr:col>
      <xdr:colOff>542471</xdr:colOff>
      <xdr:row>18</xdr:row>
      <xdr:rowOff>261255</xdr:rowOff>
    </xdr:from>
    <xdr:to>
      <xdr:col>6</xdr:col>
      <xdr:colOff>508000</xdr:colOff>
      <xdr:row>20</xdr:row>
      <xdr:rowOff>199572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97A854D-02BF-488C-B131-004D999013E7}"/>
            </a:ext>
          </a:extLst>
        </xdr:cNvPr>
        <xdr:cNvSpPr/>
      </xdr:nvSpPr>
      <xdr:spPr>
        <a:xfrm>
          <a:off x="5223328" y="8389255"/>
          <a:ext cx="1961243" cy="972460"/>
        </a:xfrm>
        <a:prstGeom prst="wedgeRoundRectCallout">
          <a:avLst>
            <a:gd name="adj1" fmla="val 30439"/>
            <a:gd name="adj2" fmla="val -12528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実際の労働時間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勤怠管理表から</a:t>
          </a:r>
          <a:r>
            <a:rPr kumimoji="1" lang="en-US" altLang="ja-JP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r</a:t>
          </a:r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リンクさせます。</a:t>
          </a:r>
        </a:p>
      </xdr:txBody>
    </xdr:sp>
    <xdr:clientData/>
  </xdr:twoCellAnchor>
  <xdr:twoCellAnchor>
    <xdr:from>
      <xdr:col>19</xdr:col>
      <xdr:colOff>544286</xdr:colOff>
      <xdr:row>1</xdr:row>
      <xdr:rowOff>72572</xdr:rowOff>
    </xdr:from>
    <xdr:to>
      <xdr:col>24</xdr:col>
      <xdr:colOff>725714</xdr:colOff>
      <xdr:row>4</xdr:row>
      <xdr:rowOff>208643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FA48A8C-A1BE-4756-BA7C-EECEB7F32503}"/>
            </a:ext>
          </a:extLst>
        </xdr:cNvPr>
        <xdr:cNvSpPr/>
      </xdr:nvSpPr>
      <xdr:spPr>
        <a:xfrm>
          <a:off x="16727715" y="399143"/>
          <a:ext cx="5197928" cy="1351643"/>
        </a:xfrm>
        <a:prstGeom prst="wedgeRectCallout">
          <a:avLst>
            <a:gd name="adj1" fmla="val -10565"/>
            <a:gd name="adj2" fmla="val 6653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STEP4</a:t>
          </a:r>
          <a:r>
            <a:rPr kumimoji="1" lang="en-US" altLang="ja-JP" sz="2000" baseline="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 </a:t>
          </a:r>
          <a:r>
            <a:rPr kumimoji="1" lang="ja-JP" altLang="en-US" sz="2000" baseline="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社会保険及び所得控除（基礎控除や扶養控除）</a:t>
          </a:r>
          <a:endParaRPr kumimoji="1" lang="en-US" altLang="ja-JP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  <a:p>
          <a:pPr algn="l"/>
          <a:endParaRPr kumimoji="1" lang="ja-JP" altLang="en-US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32</xdr:col>
      <xdr:colOff>1161143</xdr:colOff>
      <xdr:row>9</xdr:row>
      <xdr:rowOff>326571</xdr:rowOff>
    </xdr:from>
    <xdr:to>
      <xdr:col>35</xdr:col>
      <xdr:colOff>254000</xdr:colOff>
      <xdr:row>9</xdr:row>
      <xdr:rowOff>1070428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2B27877-C586-4719-A830-A0C1D2A8E083}"/>
            </a:ext>
          </a:extLst>
        </xdr:cNvPr>
        <xdr:cNvSpPr/>
      </xdr:nvSpPr>
      <xdr:spPr>
        <a:xfrm>
          <a:off x="29627286" y="3655785"/>
          <a:ext cx="2812143" cy="743857"/>
        </a:xfrm>
        <a:prstGeom prst="wedgeRectCallout">
          <a:avLst>
            <a:gd name="adj1" fmla="val -29130"/>
            <a:gd name="adj2" fmla="val 971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STEP3</a:t>
          </a:r>
          <a:r>
            <a:rPr kumimoji="1" lang="ja-JP" altLang="en-US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　会社負担額</a:t>
          </a:r>
          <a:endParaRPr kumimoji="1" lang="en-US" altLang="ja-JP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  <a:p>
          <a:pPr algn="l"/>
          <a:endParaRPr kumimoji="1" lang="ja-JP" altLang="en-US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5</xdr:col>
      <xdr:colOff>424543</xdr:colOff>
      <xdr:row>23</xdr:row>
      <xdr:rowOff>143326</xdr:rowOff>
    </xdr:from>
    <xdr:to>
      <xdr:col>7</xdr:col>
      <xdr:colOff>662214</xdr:colOff>
      <xdr:row>28</xdr:row>
      <xdr:rowOff>90715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2959404-1635-4CCC-AF22-0709DDFEBC90}"/>
            </a:ext>
          </a:extLst>
        </xdr:cNvPr>
        <xdr:cNvSpPr/>
      </xdr:nvSpPr>
      <xdr:spPr>
        <a:xfrm>
          <a:off x="6103257" y="10276112"/>
          <a:ext cx="1961243" cy="972460"/>
        </a:xfrm>
        <a:prstGeom prst="wedgeRoundRectCallout">
          <a:avLst>
            <a:gd name="adj1" fmla="val -79644"/>
            <a:gd name="adj2" fmla="val -3293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作成者にサインをしてもらいます。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</xdr:txBody>
    </xdr:sp>
    <xdr:clientData/>
  </xdr:twoCellAnchor>
  <xdr:twoCellAnchor>
    <xdr:from>
      <xdr:col>14</xdr:col>
      <xdr:colOff>127000</xdr:colOff>
      <xdr:row>19</xdr:row>
      <xdr:rowOff>208643</xdr:rowOff>
    </xdr:from>
    <xdr:to>
      <xdr:col>19</xdr:col>
      <xdr:colOff>108856</xdr:colOff>
      <xdr:row>25</xdr:row>
      <xdr:rowOff>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190E0DD7-D493-4939-9D11-78CFBED4F2AA}"/>
            </a:ext>
          </a:extLst>
        </xdr:cNvPr>
        <xdr:cNvSpPr/>
      </xdr:nvSpPr>
      <xdr:spPr>
        <a:xfrm>
          <a:off x="14214929" y="9080500"/>
          <a:ext cx="2077356" cy="1469571"/>
        </a:xfrm>
        <a:prstGeom prst="wedgeRoundRectCallout">
          <a:avLst>
            <a:gd name="adj1" fmla="val 33805"/>
            <a:gd name="adj2" fmla="val -5844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ベトナム強制社会保険料を差し引きます。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算定上限額に留意します。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  <a:p>
          <a:pPr marL="0" indent="0" algn="l"/>
          <a:endParaRPr kumimoji="1" lang="ja-JP" altLang="en-US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</xdr:txBody>
    </xdr:sp>
    <xdr:clientData/>
  </xdr:twoCellAnchor>
  <xdr:twoCellAnchor>
    <xdr:from>
      <xdr:col>22</xdr:col>
      <xdr:colOff>669470</xdr:colOff>
      <xdr:row>24</xdr:row>
      <xdr:rowOff>188685</xdr:rowOff>
    </xdr:from>
    <xdr:to>
      <xdr:col>24</xdr:col>
      <xdr:colOff>560611</xdr:colOff>
      <xdr:row>32</xdr:row>
      <xdr:rowOff>43542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D3525D98-E477-45B7-B5B8-2FB5C1A51A01}"/>
            </a:ext>
          </a:extLst>
        </xdr:cNvPr>
        <xdr:cNvSpPr/>
      </xdr:nvSpPr>
      <xdr:spPr>
        <a:xfrm>
          <a:off x="19683184" y="10530114"/>
          <a:ext cx="2077356" cy="1469571"/>
        </a:xfrm>
        <a:prstGeom prst="wedgeRoundRectCallout">
          <a:avLst>
            <a:gd name="adj1" fmla="val 80966"/>
            <a:gd name="adj2" fmla="val 2303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社長（</a:t>
          </a:r>
          <a:r>
            <a:rPr kumimoji="1" lang="en-US" altLang="ja-JP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GD)</a:t>
          </a:r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が承認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サインします。</a:t>
          </a:r>
          <a:endParaRPr kumimoji="1" lang="en-US" altLang="ja-JP" sz="1100">
            <a:solidFill>
              <a:schemeClr val="dk1"/>
            </a:solidFill>
            <a:latin typeface="小塚ゴシック Pro M" panose="020B0700000000000000" pitchFamily="34" charset="-128"/>
            <a:ea typeface="小塚ゴシック Pro M" panose="020B0700000000000000" pitchFamily="34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現状は紙面で残す事が多いです。</a:t>
          </a:r>
        </a:p>
      </xdr:txBody>
    </xdr:sp>
    <xdr:clientData/>
  </xdr:twoCellAnchor>
  <xdr:twoCellAnchor>
    <xdr:from>
      <xdr:col>18</xdr:col>
      <xdr:colOff>54430</xdr:colOff>
      <xdr:row>18</xdr:row>
      <xdr:rowOff>45357</xdr:rowOff>
    </xdr:from>
    <xdr:to>
      <xdr:col>20</xdr:col>
      <xdr:colOff>861789</xdr:colOff>
      <xdr:row>18</xdr:row>
      <xdr:rowOff>480785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57405641-E041-4735-86F0-642720AE06A7}"/>
            </a:ext>
          </a:extLst>
        </xdr:cNvPr>
        <xdr:cNvSpPr/>
      </xdr:nvSpPr>
      <xdr:spPr>
        <a:xfrm rot="16200000">
          <a:off x="16351253" y="6971391"/>
          <a:ext cx="435428" cy="2839359"/>
        </a:xfrm>
        <a:prstGeom prst="leftBrace">
          <a:avLst>
            <a:gd name="adj1" fmla="val 30833"/>
            <a:gd name="adj2" fmla="val 50000"/>
          </a:avLst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787400</xdr:colOff>
      <xdr:row>18</xdr:row>
      <xdr:rowOff>170543</xdr:rowOff>
    </xdr:from>
    <xdr:to>
      <xdr:col>22</xdr:col>
      <xdr:colOff>977899</xdr:colOff>
      <xdr:row>20</xdr:row>
      <xdr:rowOff>235857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45D54895-1D03-4B3A-9F2E-7B029511303A}"/>
            </a:ext>
          </a:extLst>
        </xdr:cNvPr>
        <xdr:cNvSpPr/>
      </xdr:nvSpPr>
      <xdr:spPr>
        <a:xfrm>
          <a:off x="17914257" y="8298543"/>
          <a:ext cx="2077356" cy="1099457"/>
        </a:xfrm>
        <a:prstGeom prst="wedgeRoundRectCallout">
          <a:avLst>
            <a:gd name="adj1" fmla="val 63499"/>
            <a:gd name="adj2" fmla="val -7824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小塚ゴシック Pro M" panose="020B0700000000000000" pitchFamily="34" charset="-128"/>
              <a:ea typeface="小塚ゴシック Pro M" panose="020B0700000000000000" pitchFamily="34" charset="-128"/>
              <a:cs typeface="+mn-cs"/>
            </a:rPr>
            <a:t>課税所得です。これに所得税率を乗じて所得税を計算します。</a:t>
          </a:r>
        </a:p>
      </xdr:txBody>
    </xdr:sp>
    <xdr:clientData/>
  </xdr:twoCellAnchor>
  <xdr:twoCellAnchor>
    <xdr:from>
      <xdr:col>24</xdr:col>
      <xdr:colOff>928915</xdr:colOff>
      <xdr:row>0</xdr:row>
      <xdr:rowOff>190500</xdr:rowOff>
    </xdr:from>
    <xdr:to>
      <xdr:col>28</xdr:col>
      <xdr:colOff>199571</xdr:colOff>
      <xdr:row>2</xdr:row>
      <xdr:rowOff>134258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BFC13BC8-81EC-4191-ACEE-64F3E764936C}"/>
            </a:ext>
          </a:extLst>
        </xdr:cNvPr>
        <xdr:cNvSpPr/>
      </xdr:nvSpPr>
      <xdr:spPr>
        <a:xfrm>
          <a:off x="22128844" y="190500"/>
          <a:ext cx="3715656" cy="914401"/>
        </a:xfrm>
        <a:prstGeom prst="wedgeRectCallout">
          <a:avLst>
            <a:gd name="adj1" fmla="val -39403"/>
            <a:gd name="adj2" fmla="val 19047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STEP5 </a:t>
          </a:r>
          <a:r>
            <a:rPr kumimoji="1" lang="en-US" altLang="ja-JP" sz="2000" baseline="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 </a:t>
          </a:r>
          <a:r>
            <a:rPr kumimoji="1" lang="ja-JP" altLang="en-US" sz="2000" baseline="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個人所得税の金額</a:t>
          </a:r>
          <a:endParaRPr kumimoji="1" lang="ja-JP" altLang="en-US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</xdr:txBody>
    </xdr:sp>
    <xdr:clientData/>
  </xdr:twoCellAnchor>
  <xdr:twoCellAnchor>
    <xdr:from>
      <xdr:col>18</xdr:col>
      <xdr:colOff>34473</xdr:colOff>
      <xdr:row>5</xdr:row>
      <xdr:rowOff>125189</xdr:rowOff>
    </xdr:from>
    <xdr:to>
      <xdr:col>23</xdr:col>
      <xdr:colOff>1006930</xdr:colOff>
      <xdr:row>7</xdr:row>
      <xdr:rowOff>88903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D0287F38-1123-44BF-AACB-A0A791EF1CBF}"/>
            </a:ext>
          </a:extLst>
        </xdr:cNvPr>
        <xdr:cNvSpPr/>
      </xdr:nvSpPr>
      <xdr:spPr>
        <a:xfrm rot="5400000">
          <a:off x="17869809" y="-719361"/>
          <a:ext cx="435428" cy="5916386"/>
        </a:xfrm>
        <a:prstGeom prst="leftBrace">
          <a:avLst>
            <a:gd name="adj1" fmla="val 30833"/>
            <a:gd name="adj2" fmla="val 37274"/>
          </a:avLst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1063172</xdr:colOff>
      <xdr:row>2</xdr:row>
      <xdr:rowOff>145144</xdr:rowOff>
    </xdr:from>
    <xdr:to>
      <xdr:col>31</xdr:col>
      <xdr:colOff>1605642</xdr:colOff>
      <xdr:row>6</xdr:row>
      <xdr:rowOff>23586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2A3BCF3B-7C21-466E-ADF5-2A8A4A77AFBC}"/>
            </a:ext>
          </a:extLst>
        </xdr:cNvPr>
        <xdr:cNvSpPr/>
      </xdr:nvSpPr>
      <xdr:spPr>
        <a:xfrm>
          <a:off x="25356458" y="1115787"/>
          <a:ext cx="3227613" cy="1057728"/>
        </a:xfrm>
        <a:prstGeom prst="wedgeRectCallout">
          <a:avLst>
            <a:gd name="adj1" fmla="val -39647"/>
            <a:gd name="adj2" fmla="val 9722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STEP6</a:t>
          </a:r>
          <a:r>
            <a:rPr kumimoji="1" lang="ja-JP" altLang="en-US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　差引後</a:t>
          </a:r>
          <a:endParaRPr kumimoji="1" lang="en-US" altLang="ja-JP" sz="2000">
            <a:latin typeface="小塚ゴシック Pro M" panose="020B0700000000000000" pitchFamily="34" charset="-128"/>
            <a:ea typeface="小塚ゴシック Pro M" panose="020B0700000000000000" pitchFamily="34" charset="-128"/>
          </a:endParaRPr>
        </a:p>
        <a:p>
          <a:pPr algn="l"/>
          <a:r>
            <a:rPr kumimoji="1" lang="ja-JP" altLang="en-US" sz="2000">
              <a:latin typeface="小塚ゴシック Pro M" panose="020B0700000000000000" pitchFamily="34" charset="-128"/>
              <a:ea typeface="小塚ゴシック Pro M" panose="020B0700000000000000" pitchFamily="34" charset="-128"/>
            </a:rPr>
            <a:t>給与支払い額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_SERVER2\DATA1\ACCOUNT\BS-H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86A2HR8M/Net%20%20PIT%20finalization%20in%202016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ec%20F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esktop\Dec%20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_quyen\data\Acc00\proll\ITsummary190201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_c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HCM"/>
      <sheetName val="#REF"/>
      <sheetName val="#REF!"/>
      <sheetName val="VANKHUON"/>
      <sheetName val="P&amp;L_HCM"/>
      <sheetName val="P&amp;L_HCM1"/>
      <sheetName val="TB"/>
      <sheetName val="QMCT"/>
      <sheetName val="Income statement(損益計算書）"/>
      <sheetName val="Thuc thanh"/>
      <sheetName val="KH-Q1,Q2,01"/>
      <sheetName val="stock "/>
      <sheetName val="Finish"/>
      <sheetName val="P&amp;L_HCM3"/>
      <sheetName val="P&amp;L_HCM2"/>
      <sheetName val="P&amp;L_HCM5"/>
      <sheetName val="P&amp;L_HCM4"/>
      <sheetName val="P&amp;L_HCM8"/>
      <sheetName val="P&amp;L_HCM6"/>
      <sheetName val="P&amp;L_HCM7"/>
      <sheetName val="노무비"/>
      <sheetName val="CDKT "/>
      <sheetName val="BS-VAS"/>
      <sheetName val="Income_statement(損益計算書）"/>
      <sheetName val="Thuc_thanh"/>
    </sheetNames>
    <sheetDataSet>
      <sheetData sheetId="0" refreshError="1">
        <row r="11">
          <cell r="E11">
            <v>0</v>
          </cell>
        </row>
        <row r="17">
          <cell r="E17">
            <v>0</v>
          </cell>
        </row>
        <row r="19">
          <cell r="E19">
            <v>0</v>
          </cell>
        </row>
        <row r="30">
          <cell r="E30">
            <v>507535.64116197522</v>
          </cell>
        </row>
        <row r="32">
          <cell r="E32" t="e">
            <v>#REF!</v>
          </cell>
        </row>
        <row r="46">
          <cell r="E46">
            <v>68079.053000000305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1">
          <cell r="E11">
            <v>0</v>
          </cell>
        </row>
      </sheetData>
      <sheetData sheetId="15">
        <row r="11">
          <cell r="E11">
            <v>0</v>
          </cell>
        </row>
      </sheetData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Summary"/>
      <sheetName val="3. Residency"/>
      <sheetName val="Assignment completion"/>
      <sheetName val="4. House alw"/>
      <sheetName val="5. Tax paid"/>
      <sheetName val="5. Overlap-Tax paid"/>
      <sheetName val="List of withholding PIT"/>
      <sheetName val="6. Insurance"/>
      <sheetName val="7. POA"/>
      <sheetName val="8. Slr JP"/>
      <sheetName val="8. Slr in VN"/>
      <sheetName val="Summary Income- Non insurance"/>
      <sheetName val="Calculation - Internal bk1"/>
      <sheetName val="Summary Income bk"/>
      <sheetName val="Calculation - Internal bk"/>
      <sheetName val="Income summary"/>
      <sheetName val="Calculation"/>
      <sheetName val="Calculation 2"/>
      <sheetName val="02-QTT-TNCN"/>
      <sheetName val="02-1BK-QTT-TNCN"/>
      <sheetName val="09KK-TNCN"/>
      <sheetName val="09APL-TNCN"/>
      <sheetName val="09CPL-TNCN"/>
      <sheetName val="PIT to be deducted in VN"/>
    </sheetNames>
    <sheetDataSet>
      <sheetData sheetId="0">
        <row r="3">
          <cell r="C3" t="str">
            <v>TOSHIYA IWATA</v>
          </cell>
        </row>
        <row r="4">
          <cell r="C4">
            <v>8436613337</v>
          </cell>
        </row>
        <row r="8">
          <cell r="C8" t="str">
            <v>No.1201, 170 Ngoc Khanh Street, Ba Dinh District, Ha Noi City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(項目）"/>
      <sheetName val="BS(貸借対照表)"/>
      <sheetName val="Detail of BS（勘定残高明細)"/>
      <sheetName val="Income statement(損益計算書）"/>
      <sheetName val="thang02"/>
      <sheetName val="thang01"/>
      <sheetName val="thang12"/>
      <sheetName val="thang11"/>
      <sheetName val="Thang10"/>
      <sheetName val="Cost of goods sold（売上原価）"/>
      <sheetName val="Expenses（費用書）"/>
      <sheetName val="Trial balance（試算表）"/>
      <sheetName val="Cash on hand（手元現金) (VND)"/>
      <sheetName val="Cash on hand（手元現金) (THB) "/>
      <sheetName val="Cash on hand（手元現金) (USD)"/>
      <sheetName val="Cash in Mizuho (USD) - Capital"/>
      <sheetName val="Cash in Mizuho (USD) - Savings"/>
      <sheetName val="Cash in Vietinbank (USD) "/>
      <sheetName val="Cash in Mizuho (JPY)-Savings"/>
      <sheetName val="Cash in Muzuho(VND)- Saving "/>
      <sheetName val="Cash in Viettin (VND)- Saving"/>
      <sheetName val="Account payables　（買掛金）"/>
      <sheetName val="Depreciation(固定資産の減価償却)"/>
      <sheetName val="Prepayment（前払費用)"/>
    </sheetNames>
    <sheetDataSet>
      <sheetData sheetId="0"/>
      <sheetData sheetId="1"/>
      <sheetData sheetId="2"/>
      <sheetData sheetId="3">
        <row r="3">
          <cell r="A3" t="str">
            <v>From period from 01 Jan to 31 Dec 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For period from 01 December to 31 December 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(項目）"/>
      <sheetName val="BS(貸借対照表)"/>
      <sheetName val="Detail of BS（勘定残高明細)"/>
      <sheetName val="Income statement(損益計算書）"/>
      <sheetName val="thang02"/>
      <sheetName val="thang01"/>
      <sheetName val="thang12"/>
      <sheetName val="thang11"/>
      <sheetName val="Thang10"/>
      <sheetName val="Cost of goods sold（売上原価）"/>
      <sheetName val="Expenses（費用書）"/>
      <sheetName val="Trial balance（試算表）"/>
      <sheetName val="Cash on hand（手元現金) (VND)"/>
      <sheetName val="Cash on hand（手元現金) (THB) "/>
      <sheetName val="Cash on hand（手元現金) (USD)"/>
      <sheetName val="Cash in Mizuho (USD) - Capital"/>
      <sheetName val="Cash in Mizuho (USD) - Savings"/>
      <sheetName val="Cash in Vietinbank (USD) "/>
      <sheetName val="Cash in Mizuho (JPY)-Savings"/>
      <sheetName val="Cash in Muzuho(VND)- Saving "/>
      <sheetName val="Cash in Viettin (VND)- Saving"/>
      <sheetName val="Account payables　（買掛金）"/>
      <sheetName val="Depreciation(固定資産の減価償却)"/>
      <sheetName val="Prepayment（前払費用)"/>
    </sheetNames>
    <sheetDataSet>
      <sheetData sheetId="0"/>
      <sheetData sheetId="1"/>
      <sheetData sheetId="2"/>
      <sheetData sheetId="3">
        <row r="3">
          <cell r="A3" t="str">
            <v>From period from 01 Jan to 31 Dec 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For period from 01 December to 31 December 2012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income LOCAL"/>
      <sheetName val="all amount"/>
      <sheetName val="13TH"/>
      <sheetName val="BASIC"/>
      <sheetName val="Average income"/>
      <sheetName val="allowance"/>
      <sheetName val="IT Paid"/>
      <sheetName val="qtoan"/>
      <sheetName val="qtoan tAX"/>
      <sheetName val="IT payable old"/>
      <sheetName val="Paid IT"/>
      <sheetName val="DATA"/>
      <sheetName val="PROVISION PIT, SI,HI- 2000"/>
      <sheetName val="WRONG -PWHC-grossup basic"/>
      <sheetName val="PWHC-grossup all"/>
      <sheetName val="Salary&amp;IncomeTax"/>
      <sheetName val="local"/>
      <sheetName val="foreigner"/>
      <sheetName val="Tincome"/>
      <sheetName val="Lunch"/>
      <sheetName val="BHXH"/>
      <sheetName val="BHYT"/>
    </sheetNames>
    <sheetDataSet>
      <sheetData sheetId="0"/>
      <sheetData sheetId="1"/>
      <sheetData sheetId="2" refreshError="1">
        <row r="4">
          <cell r="A4" t="str">
            <v>Name</v>
          </cell>
        </row>
        <row r="6">
          <cell r="A6" t="str">
            <v>Staff</v>
          </cell>
        </row>
        <row r="7">
          <cell r="A7" t="str">
            <v>Lim Chee Kiang</v>
          </cell>
        </row>
        <row r="8">
          <cell r="A8" t="str">
            <v>Leonardus Lumbantoruan</v>
          </cell>
        </row>
        <row r="9">
          <cell r="A9" t="str">
            <v>Friedmann Joelle</v>
          </cell>
        </row>
        <row r="10">
          <cell r="A10" t="str">
            <v>Huyønh Ngoïc Haïnh</v>
          </cell>
        </row>
        <row r="11">
          <cell r="A11" t="str">
            <v>Nguyeãn Höõu Thaùi Hoaø</v>
          </cell>
          <cell r="B11">
            <v>15190000</v>
          </cell>
        </row>
        <row r="12">
          <cell r="A12" t="str">
            <v>Nguyeãn Traàn Thieân Quoác</v>
          </cell>
          <cell r="B12">
            <v>0</v>
          </cell>
        </row>
        <row r="13">
          <cell r="A13" t="str">
            <v>Buøi Khaéc Bình</v>
          </cell>
          <cell r="B13">
            <v>0</v>
          </cell>
        </row>
        <row r="14">
          <cell r="A14" t="str">
            <v>Hoaøng Thò Minh Hieáu</v>
          </cell>
          <cell r="B14">
            <v>556000</v>
          </cell>
        </row>
        <row r="15">
          <cell r="A15" t="str">
            <v>Ñaëng Ngoïc Minh Taâm</v>
          </cell>
          <cell r="B15">
            <v>580000</v>
          </cell>
        </row>
        <row r="16">
          <cell r="A16" t="str">
            <v>Leâ Thò Thanh Xuaân</v>
          </cell>
          <cell r="B16">
            <v>7443000</v>
          </cell>
        </row>
        <row r="17">
          <cell r="A17" t="str">
            <v>Ngoâ Thò Hueä</v>
          </cell>
          <cell r="B17">
            <v>7052000</v>
          </cell>
        </row>
        <row r="18">
          <cell r="A18" t="str">
            <v>Nguyeãn Coâng Taân</v>
          </cell>
          <cell r="B18">
            <v>1071000</v>
          </cell>
        </row>
        <row r="19">
          <cell r="A19" t="str">
            <v>Nguyeãn Höõu Haäu</v>
          </cell>
          <cell r="B19">
            <v>1433000</v>
          </cell>
        </row>
        <row r="20">
          <cell r="A20" t="str">
            <v>Nguyeãn Phi Thöôøng</v>
          </cell>
          <cell r="B20">
            <v>3868000</v>
          </cell>
        </row>
        <row r="21">
          <cell r="A21" t="str">
            <v>Nguyeãn Quyønh Chi</v>
          </cell>
          <cell r="B21">
            <v>0</v>
          </cell>
        </row>
        <row r="22">
          <cell r="A22" t="str">
            <v>Nguyeãn Thanh Taâm</v>
          </cell>
          <cell r="B22">
            <v>2879000</v>
          </cell>
        </row>
        <row r="23">
          <cell r="A23" t="str">
            <v>Nguyeãn Thò Thoaïi</v>
          </cell>
          <cell r="B23">
            <v>1103000</v>
          </cell>
        </row>
        <row r="24">
          <cell r="A24" t="str">
            <v>Nguyeãn Thuyø Toá Quyeân</v>
          </cell>
          <cell r="B24">
            <v>4173000</v>
          </cell>
        </row>
        <row r="25">
          <cell r="A25" t="str">
            <v>Nguyeãn Tuaán Sôn</v>
          </cell>
          <cell r="B25">
            <v>1669000</v>
          </cell>
        </row>
        <row r="26">
          <cell r="A26" t="str">
            <v>Ñoã Nguyeân Höng</v>
          </cell>
          <cell r="B26">
            <v>0</v>
          </cell>
        </row>
        <row r="27">
          <cell r="A27" t="str">
            <v>Ñoã Thò Hoa</v>
          </cell>
          <cell r="B27">
            <v>1148000</v>
          </cell>
        </row>
        <row r="28">
          <cell r="A28" t="str">
            <v>Ñoaøn Vaên Choùt</v>
          </cell>
          <cell r="B28">
            <v>0</v>
          </cell>
        </row>
        <row r="29">
          <cell r="A29" t="str">
            <v>Phaïm Nguyeãn Khueâ Taàn</v>
          </cell>
          <cell r="B29">
            <v>0</v>
          </cell>
        </row>
        <row r="30">
          <cell r="A30" t="str">
            <v>Pham Anh Tai</v>
          </cell>
          <cell r="B30">
            <v>1433000</v>
          </cell>
        </row>
        <row r="31">
          <cell r="A31" t="str">
            <v>Pham Duy Binh</v>
          </cell>
          <cell r="B31">
            <v>2231000</v>
          </cell>
        </row>
        <row r="32">
          <cell r="A32" t="str">
            <v>Phan Hong Cuc</v>
          </cell>
          <cell r="B32">
            <v>1356000</v>
          </cell>
        </row>
        <row r="33">
          <cell r="A33" t="str">
            <v>Phuøng Vaên Duõng</v>
          </cell>
          <cell r="B33">
            <v>4869000</v>
          </cell>
        </row>
        <row r="34">
          <cell r="A34" t="str">
            <v>Toâ Thò Thanh Taâm</v>
          </cell>
          <cell r="B34">
            <v>1103000</v>
          </cell>
        </row>
        <row r="35">
          <cell r="A35" t="str">
            <v>Traàn Haø Ñöùc</v>
          </cell>
          <cell r="B35">
            <v>10293000</v>
          </cell>
        </row>
        <row r="36">
          <cell r="A36" t="str">
            <v>Tröông Thò Uyeân Nhö</v>
          </cell>
          <cell r="B36">
            <v>5042000</v>
          </cell>
        </row>
        <row r="37">
          <cell r="A37" t="str">
            <v>Vuõ Nam Thaønh</v>
          </cell>
          <cell r="B37">
            <v>0</v>
          </cell>
        </row>
        <row r="38">
          <cell r="B38">
            <v>0</v>
          </cell>
        </row>
        <row r="39">
          <cell r="A39" t="str">
            <v>Workers</v>
          </cell>
          <cell r="B39">
            <v>0</v>
          </cell>
        </row>
        <row r="40">
          <cell r="A40" t="str">
            <v>Buøi Thò Vinh</v>
          </cell>
          <cell r="B40">
            <v>993000</v>
          </cell>
        </row>
        <row r="41">
          <cell r="A41" t="str">
            <v>Haø Thò Thanh Tuyeàn</v>
          </cell>
          <cell r="B41">
            <v>1203000</v>
          </cell>
        </row>
        <row r="42">
          <cell r="A42" t="str">
            <v>Huyønh Thò Myõ Hueä</v>
          </cell>
          <cell r="B42">
            <v>1092000</v>
          </cell>
        </row>
        <row r="43">
          <cell r="A43" t="str">
            <v>Huyønh Thò Ngoïc Nhung</v>
          </cell>
          <cell r="B43">
            <v>993000</v>
          </cell>
        </row>
        <row r="44">
          <cell r="A44" t="str">
            <v>Löông Thanh Thaûo</v>
          </cell>
          <cell r="B44">
            <v>993000</v>
          </cell>
        </row>
        <row r="45">
          <cell r="A45" t="str">
            <v>Mai Thò Trí Nhaãn</v>
          </cell>
          <cell r="B45">
            <v>0</v>
          </cell>
        </row>
        <row r="46">
          <cell r="A46" t="str">
            <v>Nguyeãn Ngoïc Hoàng</v>
          </cell>
          <cell r="B46">
            <v>1092000</v>
          </cell>
        </row>
        <row r="47">
          <cell r="A47" t="str">
            <v>Nguyeãn Ngoïc Phöông</v>
          </cell>
          <cell r="B47">
            <v>1203000</v>
          </cell>
        </row>
        <row r="48">
          <cell r="A48" t="str">
            <v>Nguyeãn Thò Baûy</v>
          </cell>
          <cell r="B48">
            <v>1092000</v>
          </cell>
        </row>
        <row r="49">
          <cell r="A49" t="str">
            <v>Nguyeãn Thò Ngoïc Lan</v>
          </cell>
          <cell r="B49">
            <v>1003000</v>
          </cell>
        </row>
        <row r="50">
          <cell r="A50" t="str">
            <v>Nguyeãn Thò Ph. Dung</v>
          </cell>
          <cell r="B50">
            <v>993000</v>
          </cell>
        </row>
        <row r="51">
          <cell r="A51" t="str">
            <v>Nguyeãn Thò Thu Thuûy</v>
          </cell>
          <cell r="B51">
            <v>993000</v>
          </cell>
        </row>
        <row r="52">
          <cell r="A52" t="str">
            <v>Nguyeãn Thò Xuaân Trang</v>
          </cell>
          <cell r="B52">
            <v>1092000</v>
          </cell>
        </row>
        <row r="53">
          <cell r="A53" t="str">
            <v>Nguyeãn V. Anh Thö</v>
          </cell>
          <cell r="B53">
            <v>993000</v>
          </cell>
        </row>
        <row r="54">
          <cell r="A54" t="str">
            <v>Phan Thò Kim Loan</v>
          </cell>
          <cell r="B54">
            <v>993000</v>
          </cell>
        </row>
        <row r="55">
          <cell r="A55" t="str">
            <v>Phan Thò Ngoïc Thuùy</v>
          </cell>
          <cell r="B55">
            <v>993000</v>
          </cell>
        </row>
        <row r="56">
          <cell r="A56" t="str">
            <v>Phan Thò Thuyø Höông</v>
          </cell>
          <cell r="B56">
            <v>993000</v>
          </cell>
        </row>
        <row r="57">
          <cell r="A57" t="str">
            <v>Phan Thò Thuyù</v>
          </cell>
          <cell r="B57">
            <v>1092000</v>
          </cell>
        </row>
        <row r="58">
          <cell r="A58" t="str">
            <v>Traàn Thò Trung An</v>
          </cell>
          <cell r="B58">
            <v>993000</v>
          </cell>
        </row>
        <row r="59">
          <cell r="A59" t="str">
            <v>Trònh Thò Phi Caàm</v>
          </cell>
          <cell r="B59">
            <v>1203000</v>
          </cell>
        </row>
        <row r="60">
          <cell r="A60" t="str">
            <v>Vöông Thò Dieãm</v>
          </cell>
          <cell r="B60">
            <v>993000</v>
          </cell>
        </row>
        <row r="62">
          <cell r="A62" t="str">
            <v>Toâång löông</v>
          </cell>
        </row>
        <row r="63">
          <cell r="A63" t="str">
            <v>Toång thöôûng</v>
          </cell>
        </row>
        <row r="64">
          <cell r="A64" t="str">
            <v>Toång thu nhaäp</v>
          </cell>
        </row>
        <row r="65">
          <cell r="A65" t="str">
            <v xml:space="preserve">Soá ngöôøi laøm vieäc </v>
          </cell>
        </row>
        <row r="66">
          <cell r="A66" t="str">
            <v>Löông bình quaân</v>
          </cell>
        </row>
        <row r="67">
          <cell r="A67" t="str">
            <v>Thu nhaäp bình quaân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bialot"/>
      <sheetName val="th"/>
      <sheetName val="TRBANG"/>
      <sheetName val="bia (2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Coâng trình nhoùm 5</v>
          </cell>
          <cell r="C1">
            <v>0.5</v>
          </cell>
          <cell r="D1">
            <v>1</v>
          </cell>
          <cell r="E1">
            <v>5</v>
          </cell>
          <cell r="F1">
            <v>15</v>
          </cell>
          <cell r="G1">
            <v>25</v>
          </cell>
          <cell r="H1">
            <v>50</v>
          </cell>
          <cell r="I1">
            <v>100</v>
          </cell>
          <cell r="J1">
            <v>200</v>
          </cell>
          <cell r="K1">
            <v>500</v>
          </cell>
          <cell r="L1">
            <v>1000</v>
          </cell>
        </row>
        <row r="2">
          <cell r="A2" t="str">
            <v>Chi phí laäp BCNC khaû thi</v>
          </cell>
          <cell r="C2">
            <v>3.29</v>
          </cell>
          <cell r="D2">
            <v>0.46200000000000002</v>
          </cell>
          <cell r="E2">
            <v>0.42</v>
          </cell>
          <cell r="F2">
            <v>0.33600000000000002</v>
          </cell>
          <cell r="G2">
            <v>0.27600000000000002</v>
          </cell>
          <cell r="H2">
            <v>0.22700000000000001</v>
          </cell>
          <cell r="I2">
            <v>0.16800000000000001</v>
          </cell>
          <cell r="J2">
            <v>0.14299999999999999</v>
          </cell>
          <cell r="K2">
            <v>0.11799999999999999</v>
          </cell>
          <cell r="L2">
            <v>0.10100000000000001</v>
          </cell>
          <cell r="M2">
            <v>0.37333469813128439</v>
          </cell>
        </row>
        <row r="3">
          <cell r="A3" t="str">
            <v>Chi phí thaåm ñònh BCNC khaû thi</v>
          </cell>
          <cell r="D3">
            <v>4.0599999999999997E-2</v>
          </cell>
          <cell r="E3">
            <v>3.7400000000000003E-2</v>
          </cell>
          <cell r="F3">
            <v>3.09E-2</v>
          </cell>
          <cell r="G3">
            <v>2.76E-2</v>
          </cell>
          <cell r="H3">
            <v>2.4400000000000002E-2</v>
          </cell>
          <cell r="I3">
            <v>2.0299999999999999E-2</v>
          </cell>
          <cell r="J3">
            <v>1.6199999999999999E-2</v>
          </cell>
          <cell r="K3">
            <v>1.2200000000000001E-2</v>
          </cell>
          <cell r="L3">
            <v>7.7999999999999996E-3</v>
          </cell>
          <cell r="M3">
            <v>3.3788994498254149E-2</v>
          </cell>
        </row>
        <row r="4">
          <cell r="A4" t="str">
            <v>Chi phí thaåm ñònh TKKT</v>
          </cell>
          <cell r="C4">
            <v>0.192</v>
          </cell>
          <cell r="D4">
            <v>0.14399999999999999</v>
          </cell>
          <cell r="E4">
            <v>0.13500000000000001</v>
          </cell>
          <cell r="F4">
            <v>0.11700000000000001</v>
          </cell>
          <cell r="G4">
            <v>7.6499999999999999E-2</v>
          </cell>
          <cell r="H4">
            <v>6.7000000000000004E-2</v>
          </cell>
          <cell r="I4">
            <v>5.3999999999999999E-2</v>
          </cell>
          <cell r="J4">
            <v>3.8699999999999998E-2</v>
          </cell>
          <cell r="K4">
            <v>2.2499999999999999E-2</v>
          </cell>
          <cell r="L4">
            <v>1.9800000000000002E-2</v>
          </cell>
          <cell r="M4">
            <v>0.1250002924567038</v>
          </cell>
        </row>
        <row r="5">
          <cell r="A5" t="str">
            <v>Chi phí thaåm ñònh Döï toaùn</v>
          </cell>
          <cell r="C5">
            <v>0.14399999999999999</v>
          </cell>
          <cell r="D5">
            <v>0.12</v>
          </cell>
          <cell r="E5">
            <v>0.106</v>
          </cell>
          <cell r="F5">
            <v>0.08</v>
          </cell>
          <cell r="G5">
            <v>5.5E-2</v>
          </cell>
          <cell r="H5">
            <v>5.2999999999999999E-2</v>
          </cell>
          <cell r="I5">
            <v>3.5000000000000003E-2</v>
          </cell>
          <cell r="J5">
            <v>2.9000000000000001E-2</v>
          </cell>
          <cell r="K5">
            <v>2.1999999999999999E-2</v>
          </cell>
          <cell r="L5">
            <v>1.4999999999999999E-2</v>
          </cell>
          <cell r="M5">
            <v>9.1555977993016596E-2</v>
          </cell>
        </row>
        <row r="6">
          <cell r="A6" t="str">
            <v>Chi phí laäp HSMT, PT &amp; ÑG HSDT xaây laép</v>
          </cell>
          <cell r="C6">
            <v>0.33100000000000002</v>
          </cell>
          <cell r="D6">
            <v>0.27600000000000002</v>
          </cell>
          <cell r="E6">
            <v>0.24</v>
          </cell>
          <cell r="F6">
            <v>0.20399999999999999</v>
          </cell>
          <cell r="G6">
            <v>0.13800000000000001</v>
          </cell>
          <cell r="H6">
            <v>0.09</v>
          </cell>
          <cell r="I6">
            <v>0.06</v>
          </cell>
          <cell r="J6">
            <v>3.5999999999999997E-2</v>
          </cell>
          <cell r="K6">
            <v>2.4E-2</v>
          </cell>
          <cell r="L6">
            <v>1.9E-2</v>
          </cell>
          <cell r="M6">
            <v>0.2200005849134076</v>
          </cell>
        </row>
        <row r="7">
          <cell r="A7" t="str">
            <v>Chi phí giaùm saùt thi coâng</v>
          </cell>
          <cell r="C7">
            <v>1.5049999999999999</v>
          </cell>
          <cell r="D7">
            <v>1.254</v>
          </cell>
          <cell r="E7">
            <v>1.21</v>
          </cell>
          <cell r="F7">
            <v>1.125</v>
          </cell>
          <cell r="G7">
            <v>0.97699999999999998</v>
          </cell>
          <cell r="H7">
            <v>0.83399999999999996</v>
          </cell>
          <cell r="I7">
            <v>0.66400000000000003</v>
          </cell>
          <cell r="J7">
            <v>0.51</v>
          </cell>
          <cell r="K7">
            <v>0.39200000000000002</v>
          </cell>
          <cell r="L7">
            <v>0.27500000000000002</v>
          </cell>
          <cell r="M7">
            <v>1.1627791588233234</v>
          </cell>
        </row>
        <row r="8">
          <cell r="A8" t="str">
            <v>Chi phí BQLDA</v>
          </cell>
          <cell r="C8">
            <v>1.37</v>
          </cell>
          <cell r="D8">
            <v>1.3</v>
          </cell>
          <cell r="E8">
            <v>1.25</v>
          </cell>
          <cell r="F8">
            <v>1.1499999999999999</v>
          </cell>
          <cell r="G8">
            <v>1.05</v>
          </cell>
          <cell r="H8">
            <v>0.78</v>
          </cell>
          <cell r="I8">
            <v>0.52</v>
          </cell>
          <cell r="J8">
            <v>0.4</v>
          </cell>
          <cell r="K8">
            <v>0.27</v>
          </cell>
          <cell r="L8">
            <v>0.2</v>
          </cell>
          <cell r="M8">
            <v>1.1944460692039101</v>
          </cell>
        </row>
        <row r="9">
          <cell r="A9" t="str">
            <v>GTXL (Tyû ñoàng)</v>
          </cell>
          <cell r="C9" t="str">
            <v>BCNCKT</v>
          </cell>
          <cell r="D9" t="str">
            <v>TÑBCNCKT</v>
          </cell>
          <cell r="E9" t="str">
            <v>TÑTKKT</v>
          </cell>
          <cell r="F9" t="str">
            <v>TÑ Döï toaùn</v>
          </cell>
          <cell r="G9" t="str">
            <v>HSMT</v>
          </cell>
          <cell r="H9" t="str">
            <v>GSTC</v>
          </cell>
          <cell r="I9" t="str">
            <v>BQLDA</v>
          </cell>
        </row>
        <row r="10">
          <cell r="A10">
            <v>10.555393079608999</v>
          </cell>
          <cell r="C10">
            <v>3</v>
          </cell>
          <cell r="D10">
            <v>3</v>
          </cell>
          <cell r="E10">
            <v>3</v>
          </cell>
          <cell r="F10">
            <v>3</v>
          </cell>
          <cell r="G10">
            <v>3</v>
          </cell>
          <cell r="H10">
            <v>3</v>
          </cell>
          <cell r="I10">
            <v>3</v>
          </cell>
        </row>
        <row r="11">
          <cell r="B11" t="str">
            <v>TL1</v>
          </cell>
          <cell r="C11">
            <v>5</v>
          </cell>
          <cell r="D11">
            <v>5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>
            <v>5</v>
          </cell>
        </row>
        <row r="12">
          <cell r="B12" t="str">
            <v>TL2</v>
          </cell>
          <cell r="C12">
            <v>15</v>
          </cell>
          <cell r="D12">
            <v>15</v>
          </cell>
          <cell r="E12">
            <v>15</v>
          </cell>
          <cell r="F12">
            <v>15</v>
          </cell>
          <cell r="G12">
            <v>15</v>
          </cell>
          <cell r="H12">
            <v>15</v>
          </cell>
          <cell r="I12">
            <v>15</v>
          </cell>
        </row>
        <row r="13">
          <cell r="B13" t="str">
            <v>Tyû leä 1</v>
          </cell>
          <cell r="C13">
            <v>0.42</v>
          </cell>
          <cell r="D13">
            <v>3.7400000000000003E-2</v>
          </cell>
          <cell r="E13">
            <v>0.13500000000000001</v>
          </cell>
          <cell r="F13">
            <v>0.106</v>
          </cell>
          <cell r="G13">
            <v>0.24</v>
          </cell>
          <cell r="H13">
            <v>1.21</v>
          </cell>
          <cell r="I13">
            <v>1.25</v>
          </cell>
        </row>
        <row r="14">
          <cell r="B14" t="str">
            <v>Tyû leä 2</v>
          </cell>
          <cell r="C14">
            <v>0.33600000000000002</v>
          </cell>
          <cell r="D14">
            <v>3.09E-2</v>
          </cell>
          <cell r="E14">
            <v>0.11700000000000001</v>
          </cell>
          <cell r="F14">
            <v>0.08</v>
          </cell>
          <cell r="G14">
            <v>0.20399999999999999</v>
          </cell>
          <cell r="H14">
            <v>1.125</v>
          </cell>
          <cell r="I14">
            <v>1.1499999999999999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3300-688F-4394-A83F-2F79550E4657}">
  <sheetPr>
    <tabColor rgb="FF00B0F0"/>
    <pageSetUpPr fitToPage="1"/>
  </sheetPr>
  <dimension ref="B1:T24"/>
  <sheetViews>
    <sheetView showGridLines="0" tabSelected="1" zoomScale="40" zoomScaleNormal="40" workbookViewId="0">
      <selection activeCell="U4" sqref="U4"/>
    </sheetView>
  </sheetViews>
  <sheetFormatPr defaultRowHeight="15.5" x14ac:dyDescent="0.55000000000000004"/>
  <cols>
    <col min="1" max="1" width="6.25" style="90" customWidth="1"/>
    <col min="2" max="2" width="4.08203125" style="90" customWidth="1"/>
    <col min="3" max="3" width="8.6640625" style="90"/>
    <col min="4" max="4" width="13.83203125" style="90" customWidth="1"/>
    <col min="5" max="6" width="8.6640625" style="90"/>
    <col min="7" max="7" width="7.83203125" style="90" customWidth="1"/>
    <col min="8" max="8" width="6.6640625" style="90" customWidth="1"/>
    <col min="9" max="9" width="6.5" style="90" customWidth="1"/>
    <col min="10" max="10" width="9.33203125" style="90" customWidth="1"/>
    <col min="11" max="11" width="7.83203125" style="90" customWidth="1"/>
    <col min="12" max="12" width="6.75" style="90" customWidth="1"/>
    <col min="13" max="13" width="12.4140625" style="90" customWidth="1"/>
    <col min="14" max="14" width="30.75" style="90" customWidth="1"/>
    <col min="15" max="16384" width="8.6640625" style="90"/>
  </cols>
  <sheetData>
    <row r="1" spans="2:20" s="90" customFormat="1" ht="73" customHeight="1" x14ac:dyDescent="0.55000000000000004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2:20" s="90" customFormat="1" ht="44" customHeight="1" x14ac:dyDescent="0.55000000000000004"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2:20" s="90" customFormat="1" ht="29" customHeight="1" thickBot="1" x14ac:dyDescent="0.6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20" s="90" customFormat="1" ht="80" customHeight="1" thickTop="1" thickBot="1" x14ac:dyDescent="0.6">
      <c r="B4" s="198"/>
      <c r="C4" s="199" t="s">
        <v>178</v>
      </c>
      <c r="D4" s="200"/>
      <c r="E4" s="200"/>
      <c r="F4" s="200"/>
      <c r="G4" s="200"/>
      <c r="H4" s="200"/>
      <c r="I4" s="201"/>
      <c r="J4" s="202" t="s">
        <v>179</v>
      </c>
      <c r="K4" s="203"/>
      <c r="L4" s="198"/>
      <c r="M4" s="198"/>
      <c r="N4" s="198"/>
    </row>
    <row r="5" spans="2:20" s="90" customFormat="1" ht="13" customHeight="1" thickTop="1" x14ac:dyDescent="0.55000000000000004">
      <c r="B5" s="198"/>
      <c r="C5" s="204"/>
      <c r="D5" s="205"/>
      <c r="E5" s="205"/>
      <c r="F5" s="205"/>
      <c r="G5" s="205"/>
      <c r="H5" s="205"/>
      <c r="I5" s="205"/>
      <c r="J5" s="198"/>
      <c r="K5" s="206"/>
      <c r="L5" s="198"/>
      <c r="M5" s="198"/>
      <c r="N5" s="198"/>
    </row>
    <row r="6" spans="2:20" s="90" customFormat="1" ht="17.5" customHeight="1" thickBot="1" x14ac:dyDescent="0.6">
      <c r="B6" s="198"/>
      <c r="C6" s="206"/>
      <c r="D6" s="198"/>
      <c r="E6" s="198"/>
      <c r="F6" s="198"/>
      <c r="G6" s="198"/>
      <c r="H6" s="198"/>
      <c r="I6" s="198"/>
      <c r="J6" s="198"/>
      <c r="K6" s="206"/>
      <c r="L6" s="198"/>
      <c r="M6" s="198"/>
      <c r="N6" s="198"/>
    </row>
    <row r="7" spans="2:20" s="90" customFormat="1" ht="79" customHeight="1" thickTop="1" thickBot="1" x14ac:dyDescent="0.6">
      <c r="B7" s="198"/>
      <c r="C7" s="206"/>
      <c r="D7" s="198"/>
      <c r="E7" s="198"/>
      <c r="F7" s="198"/>
      <c r="G7" s="198"/>
      <c r="H7" s="198"/>
      <c r="I7" s="198"/>
      <c r="J7" s="198"/>
      <c r="K7" s="202"/>
      <c r="L7" s="207" t="s">
        <v>180</v>
      </c>
      <c r="M7" s="198"/>
      <c r="N7" s="198"/>
    </row>
    <row r="8" spans="2:20" s="90" customFormat="1" ht="38.5" customHeight="1" thickTop="1" thickBot="1" x14ac:dyDescent="0.6">
      <c r="B8" s="198"/>
      <c r="C8" s="206"/>
      <c r="D8" s="198"/>
      <c r="E8" s="198"/>
      <c r="F8" s="198"/>
      <c r="G8" s="198"/>
      <c r="H8" s="198"/>
      <c r="I8" s="198"/>
      <c r="J8" s="198"/>
      <c r="K8" s="198"/>
      <c r="L8" s="206"/>
      <c r="M8" s="206"/>
      <c r="N8" s="198"/>
    </row>
    <row r="9" spans="2:20" s="90" customFormat="1" ht="82.5" customHeight="1" thickTop="1" thickBot="1" x14ac:dyDescent="0.6">
      <c r="B9" s="198"/>
      <c r="C9" s="206"/>
      <c r="D9" s="198"/>
      <c r="E9" s="198"/>
      <c r="F9" s="198"/>
      <c r="G9" s="198"/>
      <c r="H9" s="198"/>
      <c r="I9" s="198"/>
      <c r="J9" s="198"/>
      <c r="K9" s="198"/>
      <c r="L9" s="206"/>
      <c r="M9" s="208" t="s">
        <v>181</v>
      </c>
      <c r="N9" s="198"/>
    </row>
    <row r="10" spans="2:20" s="90" customFormat="1" ht="41.5" customHeight="1" thickTop="1" thickBot="1" x14ac:dyDescent="0.6">
      <c r="B10" s="198"/>
      <c r="C10" s="206"/>
      <c r="D10" s="198"/>
      <c r="E10" s="198"/>
      <c r="F10" s="198"/>
      <c r="G10" s="198"/>
      <c r="H10" s="198"/>
      <c r="I10" s="198"/>
      <c r="J10" s="198"/>
      <c r="K10" s="198"/>
      <c r="L10" s="206"/>
      <c r="M10" s="198"/>
      <c r="N10" s="198"/>
    </row>
    <row r="11" spans="2:20" s="90" customFormat="1" ht="80" customHeight="1" thickBot="1" x14ac:dyDescent="0.6">
      <c r="B11" s="198"/>
      <c r="C11" s="209" t="s">
        <v>182</v>
      </c>
      <c r="D11" s="210"/>
      <c r="E11" s="210"/>
      <c r="F11" s="210"/>
      <c r="G11" s="210"/>
      <c r="H11" s="210"/>
      <c r="I11" s="210"/>
      <c r="J11" s="210"/>
      <c r="K11" s="211"/>
      <c r="L11" s="198"/>
      <c r="M11" s="198"/>
      <c r="N11" s="198"/>
    </row>
    <row r="12" spans="2:20" s="90" customFormat="1" ht="14.5" customHeight="1" x14ac:dyDescent="0.55000000000000004">
      <c r="B12" s="198"/>
      <c r="C12" s="206"/>
      <c r="D12" s="198"/>
      <c r="E12" s="198"/>
      <c r="F12" s="198"/>
      <c r="G12" s="198"/>
      <c r="H12" s="198"/>
      <c r="I12" s="198"/>
      <c r="J12" s="206"/>
      <c r="K12" s="198"/>
      <c r="L12" s="198"/>
      <c r="M12" s="198"/>
      <c r="N12" s="198"/>
    </row>
    <row r="13" spans="2:20" s="90" customFormat="1" ht="24.5" customHeight="1" thickBot="1" x14ac:dyDescent="0.6">
      <c r="B13" s="198"/>
      <c r="C13" s="206"/>
      <c r="D13" s="198"/>
      <c r="E13" s="198"/>
      <c r="F13" s="198"/>
      <c r="G13" s="198"/>
      <c r="H13" s="198"/>
      <c r="I13" s="198"/>
      <c r="J13" s="206"/>
      <c r="K13" s="198"/>
      <c r="L13" s="198"/>
      <c r="M13" s="198"/>
      <c r="N13" s="198"/>
    </row>
    <row r="14" spans="2:20" s="90" customFormat="1" ht="80" customHeight="1" thickTop="1" thickBot="1" x14ac:dyDescent="0.6">
      <c r="B14" s="198"/>
      <c r="C14" s="209" t="s">
        <v>183</v>
      </c>
      <c r="D14" s="210"/>
      <c r="E14" s="210"/>
      <c r="F14" s="210"/>
      <c r="G14" s="210"/>
      <c r="H14" s="210"/>
      <c r="I14" s="211"/>
      <c r="J14" s="212" t="s">
        <v>184</v>
      </c>
      <c r="K14" s="213" t="s">
        <v>185</v>
      </c>
      <c r="L14" s="198"/>
      <c r="M14" s="198"/>
      <c r="N14" s="198"/>
      <c r="T14" s="176"/>
    </row>
    <row r="15" spans="2:20" s="90" customFormat="1" ht="17" customHeight="1" thickBot="1" x14ac:dyDescent="0.6">
      <c r="B15" s="198"/>
      <c r="C15" s="206"/>
      <c r="D15" s="214"/>
      <c r="E15" s="198"/>
      <c r="F15" s="198"/>
      <c r="G15" s="198"/>
      <c r="H15" s="198"/>
      <c r="I15" s="198"/>
      <c r="J15" s="198"/>
      <c r="K15" s="198"/>
      <c r="L15" s="198"/>
      <c r="M15" s="198"/>
      <c r="N15" s="198"/>
    </row>
    <row r="16" spans="2:20" s="90" customFormat="1" ht="80" customHeight="1" thickTop="1" thickBot="1" x14ac:dyDescent="0.6">
      <c r="B16" s="198"/>
      <c r="C16" s="199" t="s">
        <v>186</v>
      </c>
      <c r="D16" s="200"/>
      <c r="E16" s="200"/>
      <c r="F16" s="200"/>
      <c r="G16" s="200"/>
      <c r="H16" s="215" t="s">
        <v>187</v>
      </c>
      <c r="I16" s="216"/>
      <c r="J16" s="198"/>
      <c r="K16" s="198"/>
      <c r="L16" s="198"/>
      <c r="M16" s="198"/>
      <c r="N16" s="198"/>
    </row>
    <row r="17" spans="2:14" s="90" customFormat="1" ht="16" thickTop="1" x14ac:dyDescent="0.55000000000000004">
      <c r="B17" s="198"/>
      <c r="C17" s="206"/>
      <c r="D17" s="198"/>
      <c r="E17" s="198"/>
      <c r="F17" s="198"/>
      <c r="G17" s="198"/>
      <c r="H17" s="206"/>
      <c r="I17" s="198"/>
      <c r="J17" s="198"/>
      <c r="K17" s="198"/>
      <c r="L17" s="198"/>
      <c r="M17" s="198"/>
      <c r="N17" s="198"/>
    </row>
    <row r="18" spans="2:14" s="90" customFormat="1" ht="16" thickBot="1" x14ac:dyDescent="0.6">
      <c r="B18" s="198"/>
      <c r="C18" s="206"/>
      <c r="D18" s="198"/>
      <c r="E18" s="198"/>
      <c r="F18" s="198"/>
      <c r="G18" s="198"/>
      <c r="H18" s="206"/>
      <c r="I18" s="198"/>
      <c r="J18" s="198"/>
      <c r="K18" s="198"/>
      <c r="L18" s="198"/>
      <c r="M18" s="198"/>
      <c r="N18" s="198"/>
    </row>
    <row r="19" spans="2:14" s="90" customFormat="1" ht="79.5" customHeight="1" thickBot="1" x14ac:dyDescent="0.6">
      <c r="B19" s="198"/>
      <c r="C19" s="209"/>
      <c r="D19" s="210"/>
      <c r="E19" s="210"/>
      <c r="F19" s="210"/>
      <c r="G19" s="211"/>
      <c r="H19" s="207" t="s">
        <v>180</v>
      </c>
      <c r="I19" s="198"/>
      <c r="J19" s="198"/>
      <c r="K19" s="198"/>
      <c r="L19" s="198"/>
      <c r="M19" s="198"/>
      <c r="N19" s="198"/>
    </row>
    <row r="20" spans="2:14" s="90" customFormat="1" ht="38" customHeight="1" x14ac:dyDescent="0.55000000000000004"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</row>
    <row r="21" spans="2:14" s="90" customFormat="1" ht="38" customHeight="1" x14ac:dyDescent="0.55000000000000004"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</row>
    <row r="22" spans="2:14" s="90" customFormat="1" x14ac:dyDescent="0.55000000000000004"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</row>
    <row r="23" spans="2:14" s="90" customFormat="1" x14ac:dyDescent="0.55000000000000004"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</row>
    <row r="24" spans="2:14" s="90" customFormat="1" ht="45.5" customHeight="1" x14ac:dyDescent="0.55000000000000004"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</row>
  </sheetData>
  <mergeCells count="6">
    <mergeCell ref="C4:I4"/>
    <mergeCell ref="C11:K11"/>
    <mergeCell ref="C14:I14"/>
    <mergeCell ref="C16:G16"/>
    <mergeCell ref="H16:I16"/>
    <mergeCell ref="C19:G19"/>
  </mergeCells>
  <phoneticPr fontId="7"/>
  <printOptions horizontalCentered="1" verticalCentered="1"/>
  <pageMargins left="0.51181102362204722" right="0.51181102362204722" top="0.15748031496062992" bottom="0.15748031496062992" header="0" footer="0.11811023622047245"/>
  <pageSetup paperSize="8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9FB5-6F43-469B-BCAD-AA4D5014D9C8}">
  <sheetPr>
    <tabColor rgb="FFFF0000"/>
    <pageSetUpPr fitToPage="1"/>
  </sheetPr>
  <dimension ref="A1:AV44"/>
  <sheetViews>
    <sheetView showGridLines="0" view="pageBreakPreview" zoomScale="70" zoomScaleNormal="85" zoomScaleSheetLayoutView="70" workbookViewId="0">
      <selection activeCell="A4" sqref="A4"/>
    </sheetView>
  </sheetViews>
  <sheetFormatPr defaultColWidth="9" defaultRowHeight="15.5" x14ac:dyDescent="0.55000000000000004"/>
  <cols>
    <col min="1" max="1" width="14.25" style="90" bestFit="1" customWidth="1"/>
    <col min="2" max="2" width="15.4140625" style="90" customWidth="1"/>
    <col min="3" max="3" width="15.75" style="90" bestFit="1" customWidth="1"/>
    <col min="4" max="4" width="16" style="90" bestFit="1" customWidth="1"/>
    <col min="5" max="6" width="13.08203125" style="90" customWidth="1"/>
    <col min="7" max="7" width="9.5" style="90" bestFit="1" customWidth="1"/>
    <col min="8" max="8" width="14.6640625" style="90" customWidth="1"/>
    <col min="9" max="9" width="11.83203125" style="90" customWidth="1"/>
    <col min="10" max="10" width="11.1640625" style="90" customWidth="1"/>
    <col min="11" max="11" width="13.4140625" style="90" customWidth="1"/>
    <col min="12" max="13" width="11.4140625" style="90" customWidth="1"/>
    <col min="14" max="14" width="13.83203125" style="90" customWidth="1"/>
    <col min="15" max="15" width="13.1640625" style="90" customWidth="1"/>
    <col min="16" max="18" width="13.1640625" style="90" hidden="1" customWidth="1"/>
    <col min="19" max="19" width="14.25" style="90" customWidth="1"/>
    <col min="20" max="20" width="12.4140625" style="90" customWidth="1"/>
    <col min="21" max="21" width="11.83203125" style="90" customWidth="1"/>
    <col min="22" max="22" width="13" style="90" customWidth="1"/>
    <col min="23" max="23" width="13.5" style="90" customWidth="1"/>
    <col min="24" max="24" width="15.25" style="90" customWidth="1"/>
    <col min="25" max="25" width="13.4140625" style="90" customWidth="1"/>
    <col min="26" max="26" width="14.4140625" style="90" customWidth="1"/>
    <col min="27" max="27" width="12.75" style="90" customWidth="1"/>
    <col min="28" max="28" width="17.75" style="90" customWidth="1"/>
    <col min="29" max="29" width="17.5" style="90" bestFit="1" customWidth="1"/>
    <col min="30" max="30" width="14" style="90" hidden="1" customWidth="1"/>
    <col min="31" max="31" width="14.75" style="90" hidden="1" customWidth="1"/>
    <col min="32" max="32" width="24.5" style="90" customWidth="1"/>
    <col min="33" max="33" width="21.4140625" style="90" customWidth="1"/>
    <col min="34" max="34" width="12.1640625" style="90" customWidth="1"/>
    <col min="35" max="35" width="15.25" style="90" customWidth="1"/>
    <col min="36" max="36" width="15.1640625" style="90" customWidth="1"/>
    <col min="37" max="37" width="15" style="90" customWidth="1"/>
    <col min="38" max="38" width="20.75" style="90" customWidth="1"/>
    <col min="39" max="16384" width="9" style="90"/>
  </cols>
  <sheetData>
    <row r="1" spans="1:48" ht="26" x14ac:dyDescent="0.75">
      <c r="A1" s="186" t="s">
        <v>114</v>
      </c>
      <c r="B1" s="187"/>
      <c r="C1" s="187"/>
      <c r="D1" s="188"/>
      <c r="E1" s="188"/>
      <c r="F1" s="188"/>
      <c r="G1" s="188"/>
      <c r="H1" s="188"/>
      <c r="I1" s="188"/>
      <c r="J1" s="188"/>
      <c r="K1" s="188"/>
      <c r="L1" s="1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9"/>
      <c r="AU1" s="88"/>
      <c r="AV1" s="88"/>
    </row>
    <row r="2" spans="1:48" ht="51" customHeight="1" x14ac:dyDescent="0.55000000000000004">
      <c r="A2" s="189" t="s">
        <v>115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91"/>
      <c r="N2" s="91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</row>
    <row r="3" spans="1:48" ht="17" x14ac:dyDescent="0.55000000000000004">
      <c r="A3" s="92"/>
      <c r="B3" s="92"/>
      <c r="C3" s="92"/>
      <c r="D3" s="93"/>
      <c r="E3" s="93"/>
      <c r="F3" s="93"/>
      <c r="G3" s="93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spans="1:48" ht="28" x14ac:dyDescent="0.55000000000000004">
      <c r="A4" s="96"/>
      <c r="C4" s="97"/>
      <c r="D4" s="93"/>
      <c r="E4" s="93"/>
      <c r="F4" s="93"/>
      <c r="G4" s="9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3"/>
      <c r="W4" s="93"/>
      <c r="X4" s="93"/>
      <c r="Y4" s="93"/>
      <c r="Z4" s="94"/>
      <c r="AA4" s="98"/>
      <c r="AB4" s="98"/>
      <c r="AC4" s="94"/>
      <c r="AD4" s="94"/>
      <c r="AE4" s="94"/>
    </row>
    <row r="5" spans="1:48" ht="28" x14ac:dyDescent="0.55000000000000004">
      <c r="A5" s="99" t="s">
        <v>120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48" ht="20.25" customHeight="1" x14ac:dyDescent="0.55000000000000004">
      <c r="A6" s="100" t="s">
        <v>109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48" ht="17" x14ac:dyDescent="0.55000000000000004">
      <c r="A7" s="101"/>
      <c r="B7" s="97"/>
      <c r="C7" s="97"/>
      <c r="D7" s="93"/>
      <c r="E7" s="93"/>
      <c r="F7" s="93"/>
      <c r="G7" s="93"/>
      <c r="H7" s="94"/>
      <c r="I7" s="94"/>
      <c r="J7" s="94"/>
      <c r="K7" s="94" t="s">
        <v>164</v>
      </c>
      <c r="L7" s="94" t="s">
        <v>165</v>
      </c>
      <c r="M7" s="94"/>
      <c r="N7" s="94"/>
      <c r="O7" s="94"/>
      <c r="P7" s="94"/>
      <c r="Q7" s="94"/>
      <c r="R7" s="94"/>
      <c r="S7" s="94"/>
      <c r="T7" s="94"/>
      <c r="U7" s="94"/>
      <c r="V7" s="93"/>
      <c r="W7" s="93"/>
      <c r="X7" s="93"/>
      <c r="Y7" s="93"/>
      <c r="Z7" s="94"/>
      <c r="AA7" s="98"/>
      <c r="AB7" s="98"/>
      <c r="AC7" s="94"/>
      <c r="AD7" s="94"/>
      <c r="AE7" s="94"/>
    </row>
    <row r="8" spans="1:48" ht="23.5" customHeight="1" x14ac:dyDescent="0.55000000000000004">
      <c r="A8" s="102" t="s">
        <v>121</v>
      </c>
      <c r="B8" s="103" t="s">
        <v>122</v>
      </c>
      <c r="C8" s="103" t="s">
        <v>143</v>
      </c>
      <c r="D8" s="104" t="s">
        <v>144</v>
      </c>
      <c r="E8" s="105" t="s">
        <v>145</v>
      </c>
      <c r="F8" s="106"/>
      <c r="G8" s="107"/>
      <c r="H8" s="104" t="s">
        <v>154</v>
      </c>
      <c r="I8" s="108" t="s">
        <v>156</v>
      </c>
      <c r="J8" s="109"/>
      <c r="K8" s="110" t="s">
        <v>160</v>
      </c>
      <c r="L8" s="110" t="s">
        <v>158</v>
      </c>
      <c r="M8" s="110" t="s">
        <v>176</v>
      </c>
      <c r="N8" s="110" t="s">
        <v>166</v>
      </c>
      <c r="O8" s="110" t="s">
        <v>167</v>
      </c>
      <c r="P8" s="110" t="s">
        <v>123</v>
      </c>
      <c r="Q8" s="110" t="s">
        <v>124</v>
      </c>
      <c r="R8" s="110" t="s">
        <v>125</v>
      </c>
      <c r="S8" s="111" t="s">
        <v>161</v>
      </c>
      <c r="T8" s="111"/>
      <c r="U8" s="111"/>
      <c r="V8" s="111"/>
      <c r="W8" s="111"/>
      <c r="X8" s="111"/>
      <c r="Y8" s="111"/>
      <c r="Z8" s="111"/>
      <c r="AA8" s="112"/>
      <c r="AB8" s="113" t="s">
        <v>194</v>
      </c>
      <c r="AC8" s="113" t="s">
        <v>190</v>
      </c>
      <c r="AD8" s="113" t="s">
        <v>126</v>
      </c>
      <c r="AE8" s="113" t="s">
        <v>127</v>
      </c>
      <c r="AF8" s="114" t="s">
        <v>175</v>
      </c>
      <c r="AG8" s="115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</row>
    <row r="9" spans="1:48" ht="52" customHeight="1" x14ac:dyDescent="0.55000000000000004">
      <c r="A9" s="117"/>
      <c r="B9" s="118"/>
      <c r="C9" s="119"/>
      <c r="D9" s="120"/>
      <c r="E9" s="121"/>
      <c r="F9" s="122"/>
      <c r="G9" s="123"/>
      <c r="H9" s="120"/>
      <c r="I9" s="124"/>
      <c r="J9" s="125"/>
      <c r="K9" s="126"/>
      <c r="L9" s="126"/>
      <c r="M9" s="126"/>
      <c r="N9" s="126"/>
      <c r="O9" s="126"/>
      <c r="P9" s="126"/>
      <c r="Q9" s="126"/>
      <c r="R9" s="126"/>
      <c r="S9" s="127" t="s">
        <v>162</v>
      </c>
      <c r="T9" s="128"/>
      <c r="U9" s="128"/>
      <c r="V9" s="129"/>
      <c r="W9" s="130" t="s">
        <v>196</v>
      </c>
      <c r="X9" s="130" t="s">
        <v>172</v>
      </c>
      <c r="Y9" s="130" t="s">
        <v>173</v>
      </c>
      <c r="Z9" s="130" t="s">
        <v>174</v>
      </c>
      <c r="AA9" s="131" t="s">
        <v>197</v>
      </c>
      <c r="AB9" s="132"/>
      <c r="AC9" s="132"/>
      <c r="AD9" s="132"/>
      <c r="AE9" s="132"/>
      <c r="AF9" s="133"/>
      <c r="AG9" s="115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</row>
    <row r="10" spans="1:48" ht="149" customHeight="1" x14ac:dyDescent="0.55000000000000004">
      <c r="A10" s="134"/>
      <c r="B10" s="135"/>
      <c r="C10" s="135"/>
      <c r="D10" s="136"/>
      <c r="E10" s="137" t="s">
        <v>146</v>
      </c>
      <c r="F10" s="137" t="s">
        <v>147</v>
      </c>
      <c r="G10" s="137" t="s">
        <v>153</v>
      </c>
      <c r="H10" s="136"/>
      <c r="I10" s="138" t="s">
        <v>128</v>
      </c>
      <c r="J10" s="138" t="s">
        <v>129</v>
      </c>
      <c r="K10" s="120"/>
      <c r="L10" s="120"/>
      <c r="M10" s="120"/>
      <c r="N10" s="120"/>
      <c r="O10" s="120"/>
      <c r="P10" s="120"/>
      <c r="Q10" s="120"/>
      <c r="R10" s="120"/>
      <c r="S10" s="139" t="s">
        <v>168</v>
      </c>
      <c r="T10" s="139" t="s">
        <v>169</v>
      </c>
      <c r="U10" s="139" t="s">
        <v>170</v>
      </c>
      <c r="V10" s="139" t="s">
        <v>171</v>
      </c>
      <c r="W10" s="140"/>
      <c r="X10" s="140"/>
      <c r="Y10" s="141"/>
      <c r="Z10" s="141"/>
      <c r="AA10" s="142"/>
      <c r="AB10" s="143"/>
      <c r="AC10" s="143"/>
      <c r="AD10" s="143"/>
      <c r="AE10" s="143"/>
      <c r="AF10" s="144"/>
      <c r="AG10" s="115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</row>
    <row r="11" spans="1:48" x14ac:dyDescent="0.55000000000000004">
      <c r="A11" s="145">
        <v>1</v>
      </c>
      <c r="B11" s="146">
        <v>2</v>
      </c>
      <c r="C11" s="145">
        <v>3</v>
      </c>
      <c r="D11" s="145">
        <v>4</v>
      </c>
      <c r="E11" s="146">
        <v>5</v>
      </c>
      <c r="F11" s="145">
        <v>6</v>
      </c>
      <c r="G11" s="145">
        <v>7</v>
      </c>
      <c r="H11" s="146">
        <v>8</v>
      </c>
      <c r="I11" s="145">
        <v>9</v>
      </c>
      <c r="J11" s="145">
        <v>10</v>
      </c>
      <c r="K11" s="146">
        <v>11</v>
      </c>
      <c r="L11" s="145">
        <v>12</v>
      </c>
      <c r="M11" s="145">
        <v>13</v>
      </c>
      <c r="N11" s="146">
        <v>14</v>
      </c>
      <c r="O11" s="145">
        <v>15</v>
      </c>
      <c r="P11" s="145"/>
      <c r="Q11" s="146"/>
      <c r="R11" s="145"/>
      <c r="S11" s="196" t="s">
        <v>86</v>
      </c>
      <c r="T11" s="197" t="s">
        <v>87</v>
      </c>
      <c r="U11" s="196" t="s">
        <v>88</v>
      </c>
      <c r="V11" s="196" t="s">
        <v>89</v>
      </c>
      <c r="W11" s="197" t="s">
        <v>90</v>
      </c>
      <c r="X11" s="196" t="s">
        <v>91</v>
      </c>
      <c r="Y11" s="196" t="s">
        <v>92</v>
      </c>
      <c r="Z11" s="197" t="s">
        <v>93</v>
      </c>
      <c r="AA11" s="196" t="s">
        <v>94</v>
      </c>
      <c r="AB11" s="145" t="s">
        <v>95</v>
      </c>
      <c r="AC11" s="145" t="s">
        <v>96</v>
      </c>
      <c r="AD11" s="146">
        <v>29</v>
      </c>
      <c r="AE11" s="145">
        <v>30</v>
      </c>
      <c r="AF11" s="145" t="s">
        <v>112</v>
      </c>
      <c r="AG11" s="147" t="s">
        <v>191</v>
      </c>
      <c r="AH11" s="174"/>
      <c r="AI11" s="174"/>
      <c r="AJ11" s="174"/>
      <c r="AK11" s="174"/>
      <c r="AL11" s="174"/>
      <c r="AM11" s="174"/>
      <c r="AN11" s="148"/>
      <c r="AO11" s="148"/>
      <c r="AP11" s="148"/>
      <c r="AQ11" s="148"/>
      <c r="AR11" s="149"/>
      <c r="AS11" s="116"/>
      <c r="AT11" s="148"/>
      <c r="AU11" s="148"/>
      <c r="AV11" s="148"/>
    </row>
    <row r="12" spans="1:48" ht="46.5" x14ac:dyDescent="0.55000000000000004">
      <c r="A12" s="150" t="s">
        <v>25</v>
      </c>
      <c r="B12" s="151" t="s">
        <v>130</v>
      </c>
      <c r="C12" s="152" t="s">
        <v>26</v>
      </c>
      <c r="D12" s="153"/>
      <c r="E12" s="152"/>
      <c r="F12" s="152"/>
      <c r="G12" s="152"/>
      <c r="H12" s="154" t="s">
        <v>27</v>
      </c>
      <c r="I12" s="154"/>
      <c r="J12" s="154"/>
      <c r="K12" s="154"/>
      <c r="L12" s="154"/>
      <c r="M12" s="154"/>
      <c r="N12" s="154"/>
      <c r="O12" s="154" t="s">
        <v>97</v>
      </c>
      <c r="P12" s="154"/>
      <c r="Q12" s="154"/>
      <c r="R12" s="154"/>
      <c r="S12" s="154" t="s">
        <v>105</v>
      </c>
      <c r="T12" s="154" t="s">
        <v>116</v>
      </c>
      <c r="U12" s="154" t="s">
        <v>117</v>
      </c>
      <c r="V12" s="154" t="s">
        <v>98</v>
      </c>
      <c r="W12" s="155" t="s">
        <v>99</v>
      </c>
      <c r="X12" s="154"/>
      <c r="Y12" s="155" t="s">
        <v>100</v>
      </c>
      <c r="Z12" s="154"/>
      <c r="AA12" s="154" t="s">
        <v>101</v>
      </c>
      <c r="AB12" s="154"/>
      <c r="AC12" s="156" t="s">
        <v>113</v>
      </c>
      <c r="AD12" s="157"/>
      <c r="AE12" s="157"/>
      <c r="AF12" s="158"/>
      <c r="AG12" s="159" t="s">
        <v>131</v>
      </c>
      <c r="AH12" s="90" t="s">
        <v>188</v>
      </c>
      <c r="AI12" s="90">
        <v>3383</v>
      </c>
      <c r="AJ12" s="90">
        <v>3384</v>
      </c>
      <c r="AK12" s="90">
        <v>3386</v>
      </c>
      <c r="AL12" s="160"/>
      <c r="AN12" s="174"/>
    </row>
    <row r="13" spans="1:48" ht="26" customHeight="1" x14ac:dyDescent="0.55000000000000004">
      <c r="A13" s="150" t="s">
        <v>148</v>
      </c>
      <c r="B13" s="162" t="s">
        <v>119</v>
      </c>
      <c r="C13" s="162" t="s">
        <v>139</v>
      </c>
      <c r="D13" s="163">
        <v>45000000</v>
      </c>
      <c r="E13" s="164">
        <v>182.666666666667</v>
      </c>
      <c r="F13" s="164">
        <f>E13-'2_Timesheet（時間管理表）_VNese'!BS13</f>
        <v>182.666666666667</v>
      </c>
      <c r="G13" s="164">
        <f>SUM('2_Timesheet（時間管理表）_VNese'!BW13:BY13)</f>
        <v>0</v>
      </c>
      <c r="H13" s="163">
        <f>F13/E13*D13</f>
        <v>45000000</v>
      </c>
      <c r="I13" s="161">
        <f>D13*('2_Timesheet（時間管理表）_VNese'!BW13+'2_Timesheet（時間管理表）_VNese'!BX13+'2_Timesheet（時間管理表）_VNese'!BY13)/E13</f>
        <v>0</v>
      </c>
      <c r="J13" s="161">
        <f>D13/E13*('2_Timesheet（時間管理表）_VNese'!BW13*50%+'2_Timesheet（時間管理表）_VNese'!BX13+'2_Timesheet（時間管理表）_VNese'!BY13*2)</f>
        <v>0</v>
      </c>
      <c r="K13" s="161"/>
      <c r="L13" s="161"/>
      <c r="M13" s="161">
        <v>7000000</v>
      </c>
      <c r="N13" s="161"/>
      <c r="O13" s="163">
        <f>H13+I13+J13+L13+M13+K13+N13</f>
        <v>52000000</v>
      </c>
      <c r="P13" s="163">
        <f>O13-W13</f>
        <v>51750000</v>
      </c>
      <c r="Q13" s="161">
        <f>D13+K13</f>
        <v>45000000</v>
      </c>
      <c r="R13" s="161">
        <f>Q13*10.5%</f>
        <v>4725000</v>
      </c>
      <c r="S13" s="161">
        <f>MIN((D13+K13),29800000)*8%</f>
        <v>2384000</v>
      </c>
      <c r="T13" s="161">
        <f>MIN((D13+K13),29800000)*1.5%</f>
        <v>447000</v>
      </c>
      <c r="U13" s="161">
        <f>MIN((D13+K13),83600000)*1%</f>
        <v>450000</v>
      </c>
      <c r="V13" s="163">
        <f>S13+T13+U13</f>
        <v>3281000</v>
      </c>
      <c r="W13" s="161">
        <f>J13+L13+(M13-IF(M13&gt;D13*15%,D13*15%,M13))</f>
        <v>250000</v>
      </c>
      <c r="X13" s="161">
        <v>9000000</v>
      </c>
      <c r="Y13" s="161">
        <f>MAX(O13-V13-W13-X13,0)</f>
        <v>39469000</v>
      </c>
      <c r="Z13" s="161">
        <f>IF(Y13&gt;80000000,Y13*35%-9850000,IF(Y13&gt;52000000,Y13*30%-5850000,IF(Y13&gt;32000000,Y13*25%-3250000,IF(Y13&gt;18000000,Y13*20%-1650000,IF(Y13&gt;10000000,Y13*15%-750000,IF(Y13&gt;5000000,Y13*10%-250000,IF(Y13&gt;0,Y13*5%,0)))))))</f>
        <v>6617250</v>
      </c>
      <c r="AA13" s="163">
        <f>V13+Z13</f>
        <v>9898250</v>
      </c>
      <c r="AB13" s="163"/>
      <c r="AC13" s="163">
        <f>O13-AA13</f>
        <v>42101750</v>
      </c>
      <c r="AD13" s="165"/>
      <c r="AE13" s="165"/>
      <c r="AF13" s="166"/>
      <c r="AG13" s="167">
        <f>D13+K13</f>
        <v>45000000</v>
      </c>
      <c r="AH13" s="90">
        <v>622</v>
      </c>
      <c r="AI13" s="168">
        <f>MIN(AG13,29800000)*17.5%</f>
        <v>5215000</v>
      </c>
      <c r="AJ13" s="168">
        <f>MIN(AG13,29800000)*3%</f>
        <v>894000</v>
      </c>
      <c r="AK13" s="168">
        <f>MIN(AG13,83600000)*1%</f>
        <v>450000</v>
      </c>
      <c r="AN13" s="174"/>
      <c r="AO13" s="169"/>
      <c r="AP13" s="169"/>
      <c r="AQ13" s="169"/>
    </row>
    <row r="14" spans="1:48" ht="26" customHeight="1" x14ac:dyDescent="0.55000000000000004">
      <c r="A14" s="150" t="s">
        <v>149</v>
      </c>
      <c r="B14" s="162" t="s">
        <v>136</v>
      </c>
      <c r="C14" s="162" t="s">
        <v>140</v>
      </c>
      <c r="D14" s="163">
        <v>20000000</v>
      </c>
      <c r="E14" s="164">
        <v>182.66666666666666</v>
      </c>
      <c r="F14" s="164">
        <f>E14-'2_Timesheet（時間管理表）_VNese'!BS15</f>
        <v>175.55666666666664</v>
      </c>
      <c r="G14" s="164">
        <f>SUM('2_Timesheet（時間管理表）_VNese'!BW15:BY15)</f>
        <v>0</v>
      </c>
      <c r="H14" s="163">
        <f>F14/E14*D14</f>
        <v>19221532.846715327</v>
      </c>
      <c r="I14" s="161">
        <f>D14*('2_Timesheet（時間管理表）_VNese'!BW15+'2_Timesheet（時間管理表）_VNese'!BX15+'2_Timesheet（時間管理表）_VNese'!BY15)/E14</f>
        <v>0</v>
      </c>
      <c r="J14" s="161">
        <f>D14/E14*('2_Timesheet（時間管理表）_VNese'!BW15*50%+'2_Timesheet（時間管理表）_VNese'!BX15+'2_Timesheet（時間管理表）_VNese'!BY15*2)</f>
        <v>0</v>
      </c>
      <c r="K14" s="161">
        <f>2000000</f>
        <v>2000000</v>
      </c>
      <c r="L14" s="161"/>
      <c r="M14" s="161"/>
      <c r="N14" s="161"/>
      <c r="O14" s="163">
        <f>H14+I14+J14+L14+M14+K14+N14</f>
        <v>21221532.846715327</v>
      </c>
      <c r="P14" s="163">
        <f t="shared" ref="P14:P17" si="0">O14-J14-L14</f>
        <v>21221532.846715327</v>
      </c>
      <c r="Q14" s="161">
        <f t="shared" ref="Q14:Q17" si="1">D14+K14</f>
        <v>22000000</v>
      </c>
      <c r="R14" s="161">
        <f t="shared" ref="R14:R17" si="2">Q14*10.5%</f>
        <v>2310000</v>
      </c>
      <c r="S14" s="161">
        <f>MIN((D14+K14),29800000)*8%</f>
        <v>1760000</v>
      </c>
      <c r="T14" s="161">
        <f t="shared" ref="T14:T17" si="3">MIN((D14+K14),29800000)*1.5%</f>
        <v>330000</v>
      </c>
      <c r="U14" s="161">
        <f>MIN((D14+K14),83600000)*1%</f>
        <v>220000</v>
      </c>
      <c r="V14" s="163">
        <f t="shared" ref="V14:V17" si="4">S14+T14+U14</f>
        <v>2310000</v>
      </c>
      <c r="W14" s="161">
        <f>J14+L14+(M14-IF(M14&gt;D14*15%,D14*15%,M14))</f>
        <v>0</v>
      </c>
      <c r="X14" s="161">
        <v>9000000</v>
      </c>
      <c r="Y14" s="161">
        <f>MAX(O14-V14-W14-X14,0)</f>
        <v>9911532.8467153274</v>
      </c>
      <c r="Z14" s="161">
        <f t="shared" ref="Z14:Z17" si="5">IF(Y14&gt;80000000,Y14*35%-9850000,IF(Y14&gt;52000000,Y14*30%-5850000,IF(Y14&gt;32000000,Y14*25%-3250000,IF(Y14&gt;18000000,Y14*20%-1650000,IF(Y14&gt;10000000,Y14*15%-750000,IF(Y14&gt;5000000,Y14*10%-250000,IF(Y14&gt;0,Y14*5%,0)))))))</f>
        <v>741153.28467153281</v>
      </c>
      <c r="AA14" s="163">
        <f t="shared" ref="AA14:AA17" si="6">V14+Z14</f>
        <v>3051153.2846715329</v>
      </c>
      <c r="AB14" s="163"/>
      <c r="AC14" s="163">
        <f>O14-AA14+AB14</f>
        <v>18170379.562043793</v>
      </c>
      <c r="AD14" s="165"/>
      <c r="AE14" s="165"/>
      <c r="AF14" s="166"/>
      <c r="AG14" s="167">
        <f>D14+K14</f>
        <v>22000000</v>
      </c>
      <c r="AH14" s="90">
        <v>622</v>
      </c>
      <c r="AI14" s="168">
        <f t="shared" ref="AI14:AI17" si="7">MIN(AG14,29800000)*17.5%</f>
        <v>3849999.9999999995</v>
      </c>
      <c r="AJ14" s="168">
        <f t="shared" ref="AJ14:AJ17" si="8">MIN(AG14,29800000)*3%</f>
        <v>660000</v>
      </c>
      <c r="AK14" s="168">
        <f>MIN(AG14,83600000)*1%</f>
        <v>220000</v>
      </c>
      <c r="AN14" s="174"/>
      <c r="AO14" s="169"/>
      <c r="AP14" s="169"/>
      <c r="AQ14" s="169"/>
    </row>
    <row r="15" spans="1:48" ht="26" customHeight="1" x14ac:dyDescent="0.55000000000000004">
      <c r="A15" s="150" t="s">
        <v>150</v>
      </c>
      <c r="B15" s="162" t="s">
        <v>118</v>
      </c>
      <c r="C15" s="162" t="s">
        <v>141</v>
      </c>
      <c r="D15" s="163">
        <v>15000000</v>
      </c>
      <c r="E15" s="164">
        <v>182.66666666666666</v>
      </c>
      <c r="F15" s="164">
        <f>E15-'2_Timesheet（時間管理表）_VNese'!BS16</f>
        <v>182.66666666666666</v>
      </c>
      <c r="G15" s="164">
        <f>SUM('2_Timesheet（時間管理表）_VNese'!BW16:BY16)</f>
        <v>5.5</v>
      </c>
      <c r="H15" s="163">
        <f t="shared" ref="H15:H17" si="9">F15/E15*D15</f>
        <v>15000000</v>
      </c>
      <c r="I15" s="161">
        <f>D15*('2_Timesheet（時間管理表）_VNese'!BW16+'2_Timesheet（時間管理表）_VNese'!BX16+'2_Timesheet（時間管理表）_VNese'!BY16)/E15</f>
        <v>451642.33576642338</v>
      </c>
      <c r="J15" s="161">
        <f>D15/E15*('2_Timesheet（時間管理表）_VNese'!BW16*50%+'2_Timesheet（時間管理表）_VNese'!BX16+'2_Timesheet（時間管理表）_VNese'!BY16*2)</f>
        <v>225821.16788321169</v>
      </c>
      <c r="K15" s="161">
        <v>1500000</v>
      </c>
      <c r="L15" s="161"/>
      <c r="M15" s="161"/>
      <c r="N15" s="161"/>
      <c r="O15" s="163">
        <f>H15+I15+J15+L15+M15+K15+N15</f>
        <v>17177463.503649637</v>
      </c>
      <c r="P15" s="163">
        <f t="shared" si="0"/>
        <v>16951642.335766427</v>
      </c>
      <c r="Q15" s="161">
        <f t="shared" si="1"/>
        <v>16500000</v>
      </c>
      <c r="R15" s="161">
        <f t="shared" si="2"/>
        <v>1732500</v>
      </c>
      <c r="S15" s="161">
        <f>MIN((D15+K15),29800000)*8%</f>
        <v>1320000</v>
      </c>
      <c r="T15" s="161">
        <f>MIN((D15+K15),29800000)*1.5%</f>
        <v>247500</v>
      </c>
      <c r="U15" s="161">
        <f t="shared" ref="U15:U17" si="10">MIN((D15+K15),83600000)*1%</f>
        <v>165000</v>
      </c>
      <c r="V15" s="163">
        <f t="shared" si="4"/>
        <v>1732500</v>
      </c>
      <c r="W15" s="161">
        <f>J15+L15+(M15-IF(M15&gt;D15*15%,D15*15%,M15))</f>
        <v>225821.16788321169</v>
      </c>
      <c r="X15" s="161">
        <v>12600000</v>
      </c>
      <c r="Y15" s="161">
        <f t="shared" ref="Y15:Y16" si="11">MAX(O15-V15-W15-X15,0)</f>
        <v>2619142.3357664254</v>
      </c>
      <c r="Z15" s="161">
        <f t="shared" si="5"/>
        <v>130957.11678832128</v>
      </c>
      <c r="AA15" s="163">
        <f t="shared" si="6"/>
        <v>1863457.1167883212</v>
      </c>
      <c r="AB15" s="161">
        <v>1104281</v>
      </c>
      <c r="AC15" s="163">
        <f t="shared" ref="AC15:AC17" si="12">O15-AA15+AB15</f>
        <v>16418287.386861317</v>
      </c>
      <c r="AD15" s="165"/>
      <c r="AE15" s="165"/>
      <c r="AF15" s="166"/>
      <c r="AG15" s="167">
        <f t="shared" ref="AG15:AG17" si="13">D15+K15</f>
        <v>16500000</v>
      </c>
      <c r="AH15" s="90">
        <v>622</v>
      </c>
      <c r="AI15" s="168">
        <f t="shared" si="7"/>
        <v>2887500</v>
      </c>
      <c r="AJ15" s="168">
        <f t="shared" si="8"/>
        <v>495000</v>
      </c>
      <c r="AK15" s="168">
        <f>MIN(AG15,83600000)*1%</f>
        <v>165000</v>
      </c>
      <c r="AN15" s="174"/>
      <c r="AO15" s="169"/>
      <c r="AP15" s="169"/>
      <c r="AQ15" s="169"/>
    </row>
    <row r="16" spans="1:48" ht="26" customHeight="1" x14ac:dyDescent="0.55000000000000004">
      <c r="A16" s="150" t="s">
        <v>151</v>
      </c>
      <c r="B16" s="162" t="s">
        <v>137</v>
      </c>
      <c r="C16" s="162" t="s">
        <v>189</v>
      </c>
      <c r="D16" s="163">
        <v>8000000</v>
      </c>
      <c r="E16" s="164">
        <v>182.66666666666666</v>
      </c>
      <c r="F16" s="164">
        <f>E16-'2_Timesheet（時間管理表）_VNese'!BS17</f>
        <v>182.66666666666666</v>
      </c>
      <c r="G16" s="164">
        <f>SUM('2_Timesheet（時間管理表）_VNese'!BW17:BY17)</f>
        <v>0</v>
      </c>
      <c r="H16" s="163">
        <f t="shared" si="9"/>
        <v>8000000</v>
      </c>
      <c r="I16" s="161">
        <f>D16*('2_Timesheet（時間管理表）_VNese'!BW17+'2_Timesheet（時間管理表）_VNese'!BX17+'2_Timesheet（時間管理表）_VNese'!BY17)/E16</f>
        <v>0</v>
      </c>
      <c r="J16" s="161">
        <f>D16/E16*('2_Timesheet（時間管理表）_VNese'!BW17*50%+'2_Timesheet（時間管理表）_VNese'!BX17+'2_Timesheet（時間管理表）_VNese'!BY17*2)</f>
        <v>0</v>
      </c>
      <c r="K16" s="161"/>
      <c r="L16" s="161"/>
      <c r="M16" s="161"/>
      <c r="N16" s="161"/>
      <c r="O16" s="163">
        <f t="shared" ref="O16:O17" si="14">H16+I16+J16+L16+M16+K16+N16</f>
        <v>8000000</v>
      </c>
      <c r="P16" s="163">
        <f t="shared" si="0"/>
        <v>8000000</v>
      </c>
      <c r="Q16" s="161">
        <f t="shared" si="1"/>
        <v>8000000</v>
      </c>
      <c r="R16" s="161">
        <f t="shared" si="2"/>
        <v>840000</v>
      </c>
      <c r="S16" s="161">
        <f t="shared" ref="S16:S17" si="15">MIN((D16+K16),29800000)*8%</f>
        <v>640000</v>
      </c>
      <c r="T16" s="161">
        <f t="shared" si="3"/>
        <v>120000</v>
      </c>
      <c r="U16" s="161">
        <f t="shared" si="10"/>
        <v>80000</v>
      </c>
      <c r="V16" s="163">
        <f t="shared" si="4"/>
        <v>840000</v>
      </c>
      <c r="W16" s="161">
        <f t="shared" ref="W16" si="16">J16+L16+(M16-IF(M16&gt;D16*15%,D16*15%,M16))</f>
        <v>0</v>
      </c>
      <c r="X16" s="161">
        <v>9000000</v>
      </c>
      <c r="Y16" s="161">
        <f t="shared" si="11"/>
        <v>0</v>
      </c>
      <c r="Z16" s="161">
        <f t="shared" si="5"/>
        <v>0</v>
      </c>
      <c r="AA16" s="163">
        <f t="shared" si="6"/>
        <v>840000</v>
      </c>
      <c r="AB16" s="161">
        <v>2300000</v>
      </c>
      <c r="AC16" s="163">
        <f t="shared" si="12"/>
        <v>9460000</v>
      </c>
      <c r="AD16" s="165"/>
      <c r="AE16" s="165"/>
      <c r="AF16" s="166"/>
      <c r="AG16" s="167">
        <f t="shared" si="13"/>
        <v>8000000</v>
      </c>
      <c r="AH16" s="90">
        <v>641</v>
      </c>
      <c r="AI16" s="168">
        <f t="shared" si="7"/>
        <v>1400000</v>
      </c>
      <c r="AJ16" s="168">
        <f t="shared" si="8"/>
        <v>240000</v>
      </c>
      <c r="AK16" s="168">
        <f>MIN(AG16,83600000)*1%</f>
        <v>80000</v>
      </c>
      <c r="AN16" s="174"/>
      <c r="AO16" s="169"/>
      <c r="AP16" s="169"/>
      <c r="AQ16" s="169"/>
    </row>
    <row r="17" spans="1:44" ht="26" customHeight="1" x14ac:dyDescent="0.55000000000000004">
      <c r="A17" s="150" t="s">
        <v>152</v>
      </c>
      <c r="B17" s="162" t="s">
        <v>138</v>
      </c>
      <c r="C17" s="162" t="s">
        <v>142</v>
      </c>
      <c r="D17" s="163">
        <v>12000000</v>
      </c>
      <c r="E17" s="164">
        <v>182.66666666666666</v>
      </c>
      <c r="F17" s="164">
        <f>E17-'2_Timesheet（時間管理表）_VNese'!BS18</f>
        <v>182.66666666666666</v>
      </c>
      <c r="G17" s="164">
        <f>SUM('2_Timesheet（時間管理表）_VNese'!BW18:BY18)</f>
        <v>6</v>
      </c>
      <c r="H17" s="163">
        <f t="shared" si="9"/>
        <v>12000000</v>
      </c>
      <c r="I17" s="161">
        <f>D17*('2_Timesheet（時間管理表）_VNese'!BW18+'2_Timesheet（時間管理表）_VNese'!BX18+'2_Timesheet（時間管理表）_VNese'!BY18)/E17</f>
        <v>394160.58394160587</v>
      </c>
      <c r="J17" s="161">
        <f>D17/E17*('2_Timesheet（時間管理表）_VNese'!BW18*50%+'2_Timesheet（時間管理表）_VNese'!BX18+'2_Timesheet（時間管理表）_VNese'!BY18*2)</f>
        <v>328467.1532846716</v>
      </c>
      <c r="K17" s="161">
        <v>1500000</v>
      </c>
      <c r="L17" s="161">
        <v>30000</v>
      </c>
      <c r="M17" s="161"/>
      <c r="N17" s="161"/>
      <c r="O17" s="163">
        <f t="shared" si="14"/>
        <v>14252627.737226276</v>
      </c>
      <c r="P17" s="163">
        <f t="shared" si="0"/>
        <v>13894160.583941605</v>
      </c>
      <c r="Q17" s="161">
        <f t="shared" si="1"/>
        <v>13500000</v>
      </c>
      <c r="R17" s="161">
        <f t="shared" si="2"/>
        <v>1417500</v>
      </c>
      <c r="S17" s="161">
        <f t="shared" si="15"/>
        <v>1080000</v>
      </c>
      <c r="T17" s="161">
        <f t="shared" si="3"/>
        <v>202500</v>
      </c>
      <c r="U17" s="161">
        <f t="shared" si="10"/>
        <v>135000</v>
      </c>
      <c r="V17" s="163">
        <f t="shared" si="4"/>
        <v>1417500</v>
      </c>
      <c r="W17" s="161">
        <f>J17+L17+(M17-IF(M17&gt;D17*15%,D17*15%,M17))</f>
        <v>358467.1532846716</v>
      </c>
      <c r="X17" s="161">
        <v>9000000</v>
      </c>
      <c r="Y17" s="161">
        <f>MAX(O17-V17-W17-X17,0)</f>
        <v>3476660.5839416049</v>
      </c>
      <c r="Z17" s="161">
        <f t="shared" si="5"/>
        <v>173833.02919708026</v>
      </c>
      <c r="AA17" s="163">
        <f t="shared" si="6"/>
        <v>1591333.0291970803</v>
      </c>
      <c r="AB17" s="161">
        <v>600000</v>
      </c>
      <c r="AC17" s="163">
        <f t="shared" si="12"/>
        <v>13261294.708029196</v>
      </c>
      <c r="AD17" s="165"/>
      <c r="AE17" s="165"/>
      <c r="AF17" s="166"/>
      <c r="AG17" s="167">
        <f t="shared" si="13"/>
        <v>13500000</v>
      </c>
      <c r="AH17" s="90">
        <v>622</v>
      </c>
      <c r="AI17" s="168">
        <f t="shared" si="7"/>
        <v>2362500</v>
      </c>
      <c r="AJ17" s="168">
        <f t="shared" si="8"/>
        <v>405000</v>
      </c>
      <c r="AK17" s="168">
        <f>MIN(AG17,83600000)*1%</f>
        <v>135000</v>
      </c>
      <c r="AN17" s="176"/>
      <c r="AO17" s="169"/>
      <c r="AP17" s="169"/>
      <c r="AQ17" s="169"/>
    </row>
    <row r="18" spans="1:44" ht="38" customHeight="1" x14ac:dyDescent="0.55000000000000004">
      <c r="A18" s="170"/>
      <c r="B18" s="171" t="s">
        <v>132</v>
      </c>
      <c r="C18" s="152"/>
      <c r="D18" s="163">
        <f>SUM(D13:D17)</f>
        <v>100000000</v>
      </c>
      <c r="E18" s="163"/>
      <c r="F18" s="163"/>
      <c r="G18" s="172">
        <f>SUM(G13:G17)</f>
        <v>11.5</v>
      </c>
      <c r="H18" s="163">
        <f>SUM(H13:H17)</f>
        <v>99221532.846715331</v>
      </c>
      <c r="I18" s="163">
        <f>SUM(I13:I17)</f>
        <v>845802.91970802925</v>
      </c>
      <c r="J18" s="163">
        <f>SUM(J13:J17)</f>
        <v>554288.32116788323</v>
      </c>
      <c r="K18" s="163">
        <f>SUM(K13:K17)</f>
        <v>5000000</v>
      </c>
      <c r="L18" s="163">
        <f>SUM(L13:L17)</f>
        <v>30000</v>
      </c>
      <c r="M18" s="163">
        <f>SUM(M13:M17)</f>
        <v>7000000</v>
      </c>
      <c r="N18" s="163">
        <f>SUM(N13:N17)</f>
        <v>0</v>
      </c>
      <c r="O18" s="163">
        <f>SUM(O13:O17)</f>
        <v>112651624.08759125</v>
      </c>
      <c r="P18" s="163">
        <f>SUM(P13:P17)</f>
        <v>111817335.76642337</v>
      </c>
      <c r="Q18" s="163">
        <f>SUM(Q13:Q17)</f>
        <v>105000000</v>
      </c>
      <c r="R18" s="163">
        <f>SUM(R13:R17)</f>
        <v>11025000</v>
      </c>
      <c r="S18" s="163">
        <f>SUM(S13:S17)</f>
        <v>7184000</v>
      </c>
      <c r="T18" s="163">
        <f>SUM(T13:T17)</f>
        <v>1347000</v>
      </c>
      <c r="U18" s="163">
        <f>SUM(U13:U17)</f>
        <v>1050000</v>
      </c>
      <c r="V18" s="163">
        <f>SUM(V13:V17)</f>
        <v>9581000</v>
      </c>
      <c r="W18" s="163">
        <f>SUM(W13:W17)</f>
        <v>834288.32116788323</v>
      </c>
      <c r="X18" s="163">
        <f>SUM(X13:X17)</f>
        <v>48600000</v>
      </c>
      <c r="Y18" s="163">
        <f>SUM(Y13:Y17)</f>
        <v>55476335.76642336</v>
      </c>
      <c r="Z18" s="163">
        <f>SUM(Z13:Z17)</f>
        <v>7663193.4306569342</v>
      </c>
      <c r="AA18" s="163">
        <f>SUM(AA13:AA17)</f>
        <v>17244193.430656936</v>
      </c>
      <c r="AB18" s="163">
        <f>SUM(AB13:AB17)</f>
        <v>4004281</v>
      </c>
      <c r="AC18" s="163">
        <f>SUM(AC13:AC17)</f>
        <v>99411711.656934306</v>
      </c>
      <c r="AD18" s="163">
        <f>SUM(AD13:AD17)</f>
        <v>0</v>
      </c>
      <c r="AE18" s="163">
        <f>SUM(AE13:AE17)</f>
        <v>0</v>
      </c>
      <c r="AF18" s="173"/>
      <c r="AG18" s="174">
        <f>SUM(AG13:AG17)</f>
        <v>105000000</v>
      </c>
      <c r="AI18" s="168">
        <f>SUM(AI13:AI17)</f>
        <v>15715000</v>
      </c>
      <c r="AJ18" s="168">
        <f>SUM(AJ13:AJ17)</f>
        <v>2694000</v>
      </c>
      <c r="AK18" s="168">
        <f>SUM(AK13:AK17)</f>
        <v>1050000</v>
      </c>
      <c r="AN18" s="174"/>
      <c r="AO18" s="174"/>
      <c r="AP18" s="174"/>
      <c r="AQ18" s="174"/>
      <c r="AR18" s="116"/>
    </row>
    <row r="19" spans="1:44" ht="58.5" customHeight="1" x14ac:dyDescent="0.55000000000000004">
      <c r="A19" s="175"/>
      <c r="C19" s="160"/>
      <c r="D19" s="176"/>
      <c r="E19" s="190"/>
      <c r="F19" s="160"/>
      <c r="G19" s="160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91"/>
      <c r="Y19" s="191"/>
      <c r="Z19" s="191"/>
      <c r="AA19" s="159"/>
      <c r="AB19" s="159"/>
      <c r="AC19" s="159"/>
      <c r="AD19" s="159"/>
      <c r="AE19" s="159"/>
      <c r="AG19" s="90" t="s">
        <v>85</v>
      </c>
      <c r="AH19" s="90">
        <v>622</v>
      </c>
      <c r="AI19" s="168"/>
      <c r="AJ19" s="168"/>
      <c r="AK19" s="168"/>
      <c r="AL19" s="168"/>
      <c r="AN19" s="176"/>
      <c r="AO19" s="176"/>
      <c r="AP19" s="176"/>
    </row>
    <row r="20" spans="1:44" ht="22.5" x14ac:dyDescent="0.55000000000000004">
      <c r="O20" s="177"/>
      <c r="S20" s="176"/>
      <c r="X20" s="192" t="s">
        <v>111</v>
      </c>
      <c r="Y20" s="193"/>
      <c r="Z20" s="194"/>
      <c r="AC20" s="177"/>
      <c r="AD20" s="177"/>
      <c r="AE20" s="177"/>
      <c r="AG20" s="90" t="s">
        <v>85</v>
      </c>
      <c r="AH20" s="90">
        <v>641</v>
      </c>
      <c r="AI20" s="168"/>
      <c r="AJ20" s="168"/>
      <c r="AK20" s="168"/>
      <c r="AL20" s="168"/>
      <c r="AN20" s="169"/>
    </row>
    <row r="21" spans="1:44" ht="43.5" customHeight="1" x14ac:dyDescent="0.55000000000000004">
      <c r="C21" s="178"/>
      <c r="D21" s="179" t="s">
        <v>133</v>
      </c>
      <c r="E21" s="179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X21" s="195" t="s">
        <v>65</v>
      </c>
      <c r="Y21" s="195"/>
      <c r="Z21" s="193"/>
      <c r="AG21" s="90" t="s">
        <v>85</v>
      </c>
      <c r="AH21" s="90">
        <v>642</v>
      </c>
      <c r="AI21" s="168"/>
      <c r="AJ21" s="168"/>
      <c r="AK21" s="168"/>
      <c r="AL21" s="168"/>
      <c r="AN21" s="177"/>
    </row>
    <row r="22" spans="1:44" ht="16.5" customHeight="1" x14ac:dyDescent="0.55000000000000004">
      <c r="C22" s="178"/>
      <c r="D22" s="181"/>
      <c r="E22" s="181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X22" s="181"/>
      <c r="Y22" s="181"/>
      <c r="AI22" s="168"/>
      <c r="AJ22" s="168"/>
      <c r="AK22" s="168"/>
      <c r="AL22" s="168"/>
      <c r="AN22" s="177"/>
    </row>
    <row r="23" spans="1:44" ht="16.5" customHeight="1" x14ac:dyDescent="0.55000000000000004">
      <c r="C23" s="178"/>
      <c r="D23" s="181"/>
      <c r="E23" s="181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X23" s="181"/>
      <c r="Y23" s="181"/>
      <c r="AI23" s="168"/>
      <c r="AJ23" s="168"/>
      <c r="AK23" s="168"/>
      <c r="AL23" s="168"/>
      <c r="AN23" s="177"/>
    </row>
    <row r="24" spans="1:44" ht="16.5" customHeight="1" x14ac:dyDescent="0.55000000000000004">
      <c r="C24" s="178"/>
      <c r="D24" s="181"/>
      <c r="E24" s="181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X24" s="181"/>
      <c r="Y24" s="181"/>
      <c r="AI24" s="168"/>
      <c r="AJ24" s="168"/>
      <c r="AK24" s="168"/>
      <c r="AL24" s="168"/>
      <c r="AN24" s="177"/>
    </row>
    <row r="25" spans="1:44" ht="16.5" customHeight="1" x14ac:dyDescent="0.55000000000000004">
      <c r="C25" s="178"/>
      <c r="D25" s="181"/>
      <c r="E25" s="181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X25" s="181"/>
      <c r="Y25" s="181"/>
      <c r="AI25" s="168"/>
      <c r="AJ25" s="168"/>
      <c r="AK25" s="168"/>
      <c r="AL25" s="168"/>
      <c r="AN25" s="177"/>
    </row>
    <row r="26" spans="1:44" ht="16.5" customHeight="1" x14ac:dyDescent="0.55000000000000004">
      <c r="C26" s="178"/>
      <c r="D26" s="181"/>
      <c r="E26" s="181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X26" s="181"/>
      <c r="Y26" s="181"/>
      <c r="AI26" s="168"/>
      <c r="AJ26" s="168"/>
      <c r="AK26" s="168"/>
      <c r="AL26" s="168"/>
      <c r="AN26" s="177"/>
    </row>
    <row r="27" spans="1:44" x14ac:dyDescent="0.55000000000000004"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AG27" s="90" t="s">
        <v>84</v>
      </c>
      <c r="AI27" s="168">
        <f>AI18+S18</f>
        <v>22899000</v>
      </c>
      <c r="AJ27" s="168">
        <f>AJ18+T18</f>
        <v>4041000</v>
      </c>
      <c r="AK27" s="168">
        <f>AK18+U18</f>
        <v>2100000</v>
      </c>
      <c r="AL27" s="182">
        <f>SUM(AI27:AK27)</f>
        <v>29040000</v>
      </c>
    </row>
    <row r="28" spans="1:44" x14ac:dyDescent="0.55000000000000004">
      <c r="D28" s="179" t="s">
        <v>157</v>
      </c>
      <c r="E28" s="179"/>
      <c r="AH28" s="90" t="s">
        <v>83</v>
      </c>
      <c r="AK28" s="168">
        <f>AL28-AI27-AJ27-AK27</f>
        <v>-19459000</v>
      </c>
      <c r="AL28" s="168">
        <f>AL19+AL20+AL21+V18</f>
        <v>9581000</v>
      </c>
    </row>
    <row r="33" spans="2:32" x14ac:dyDescent="0.55000000000000004">
      <c r="C33" s="183"/>
      <c r="D33" s="116"/>
      <c r="E33" s="116"/>
      <c r="X33" s="184" t="s">
        <v>195</v>
      </c>
      <c r="Y33" s="184"/>
    </row>
    <row r="36" spans="2:32" x14ac:dyDescent="0.55000000000000004">
      <c r="O36" s="177"/>
    </row>
    <row r="37" spans="2:32" x14ac:dyDescent="0.55000000000000004">
      <c r="B37" s="90" t="s">
        <v>106</v>
      </c>
      <c r="F37" s="90">
        <f>(52*6)-(52/2)-F44</f>
        <v>274</v>
      </c>
      <c r="Q37" s="90" t="s">
        <v>134</v>
      </c>
      <c r="AC37" s="177"/>
      <c r="AD37" s="177" t="e">
        <f>AD18+#REF!</f>
        <v>#REF!</v>
      </c>
      <c r="AE37" s="177"/>
    </row>
    <row r="38" spans="2:32" x14ac:dyDescent="0.55000000000000004">
      <c r="B38" s="90" t="s">
        <v>75</v>
      </c>
      <c r="F38" s="185">
        <f>F37/12*8</f>
        <v>182.66666666666666</v>
      </c>
      <c r="G38" s="90">
        <f>F38/8</f>
        <v>22.833333333333332</v>
      </c>
      <c r="Q38" s="90" t="s">
        <v>81</v>
      </c>
      <c r="S38" s="169"/>
      <c r="AC38" s="177"/>
      <c r="AD38" s="177"/>
      <c r="AE38" s="177"/>
    </row>
    <row r="39" spans="2:32" x14ac:dyDescent="0.55000000000000004">
      <c r="B39" s="90" t="s">
        <v>76</v>
      </c>
      <c r="C39" s="90" t="s">
        <v>135</v>
      </c>
      <c r="F39" s="90">
        <v>1</v>
      </c>
      <c r="Q39" s="90" t="s">
        <v>82</v>
      </c>
      <c r="S39" s="169"/>
      <c r="AC39" s="177"/>
      <c r="AD39" s="177"/>
      <c r="AE39" s="177"/>
      <c r="AF39" s="177"/>
    </row>
    <row r="40" spans="2:32" x14ac:dyDescent="0.55000000000000004">
      <c r="C40" s="90" t="s">
        <v>77</v>
      </c>
      <c r="F40" s="90">
        <v>7</v>
      </c>
    </row>
    <row r="41" spans="2:32" x14ac:dyDescent="0.55000000000000004">
      <c r="C41" s="90" t="s">
        <v>78</v>
      </c>
      <c r="F41" s="90">
        <v>1</v>
      </c>
    </row>
    <row r="42" spans="2:32" x14ac:dyDescent="0.55000000000000004">
      <c r="C42" s="90" t="s">
        <v>79</v>
      </c>
      <c r="F42" s="90">
        <v>2</v>
      </c>
    </row>
    <row r="43" spans="2:32" x14ac:dyDescent="0.55000000000000004">
      <c r="C43" s="90" t="s">
        <v>80</v>
      </c>
      <c r="F43" s="90">
        <v>1</v>
      </c>
    </row>
    <row r="44" spans="2:32" x14ac:dyDescent="0.55000000000000004">
      <c r="B44" s="90" t="s">
        <v>107</v>
      </c>
      <c r="F44" s="90">
        <f>SUM(F39:F43)</f>
        <v>12</v>
      </c>
    </row>
  </sheetData>
  <mergeCells count="35">
    <mergeCell ref="A2:L2"/>
    <mergeCell ref="A3:C3"/>
    <mergeCell ref="A5:AF5"/>
    <mergeCell ref="A6:AF6"/>
    <mergeCell ref="A8:A10"/>
    <mergeCell ref="B8:B10"/>
    <mergeCell ref="C8:C10"/>
    <mergeCell ref="D8:D10"/>
    <mergeCell ref="E8:G9"/>
    <mergeCell ref="H8:H10"/>
    <mergeCell ref="AD8:AD10"/>
    <mergeCell ref="I8:J9"/>
    <mergeCell ref="K8:K10"/>
    <mergeCell ref="L8:L10"/>
    <mergeCell ref="M8:M10"/>
    <mergeCell ref="N8:N10"/>
    <mergeCell ref="O8:O10"/>
    <mergeCell ref="D21:E21"/>
    <mergeCell ref="X21:Y21"/>
    <mergeCell ref="X33:Y33"/>
    <mergeCell ref="AE8:AE10"/>
    <mergeCell ref="P8:P10"/>
    <mergeCell ref="Q8:Q10"/>
    <mergeCell ref="R8:R10"/>
    <mergeCell ref="AB8:AB10"/>
    <mergeCell ref="D28:E28"/>
    <mergeCell ref="AF8:AF10"/>
    <mergeCell ref="S9:V9"/>
    <mergeCell ref="W9:W10"/>
    <mergeCell ref="X9:X10"/>
    <mergeCell ref="Y9:Y10"/>
    <mergeCell ref="Z9:Z10"/>
    <mergeCell ref="AA9:AA10"/>
    <mergeCell ref="S8:AA8"/>
    <mergeCell ref="AC8:AC10"/>
  </mergeCells>
  <phoneticPr fontId="30" type="noConversion"/>
  <pageMargins left="0.41" right="0.17" top="0.75" bottom="0.75" header="0.3" footer="0.3"/>
  <pageSetup paperSize="8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6905-05A4-49E1-BCC4-C8DD3CC61C18}">
  <sheetPr>
    <tabColor rgb="FFFF0000"/>
    <pageSetUpPr fitToPage="1"/>
  </sheetPr>
  <dimension ref="A1:CA53"/>
  <sheetViews>
    <sheetView view="pageBreakPreview" topLeftCell="A8" zoomScale="80" zoomScaleNormal="80" zoomScaleSheetLayoutView="80" workbookViewId="0">
      <selection activeCell="B29" sqref="B29"/>
    </sheetView>
  </sheetViews>
  <sheetFormatPr defaultColWidth="9.1640625" defaultRowHeight="14" x14ac:dyDescent="0.3"/>
  <cols>
    <col min="1" max="1" width="5" style="7" customWidth="1"/>
    <col min="2" max="2" width="23.1640625" style="7" customWidth="1"/>
    <col min="3" max="3" width="9.4140625" style="7" customWidth="1"/>
    <col min="4" max="4" width="13.4140625" style="7" customWidth="1"/>
    <col min="5" max="54" width="6.75" style="16" customWidth="1"/>
    <col min="55" max="55" width="8.25" style="16" customWidth="1"/>
    <col min="56" max="59" width="7.25" style="16" customWidth="1"/>
    <col min="60" max="60" width="7.08203125" style="16" customWidth="1"/>
    <col min="61" max="61" width="7.25" style="16" customWidth="1"/>
    <col min="62" max="63" width="7.08203125" style="16" customWidth="1"/>
    <col min="64" max="68" width="7.25" style="16" customWidth="1"/>
    <col min="69" max="69" width="12.1640625" style="16" customWidth="1"/>
    <col min="70" max="70" width="9.25" style="16" customWidth="1"/>
    <col min="71" max="71" width="9.83203125" style="7" bestFit="1" customWidth="1"/>
    <col min="72" max="72" width="9.83203125" style="7" customWidth="1"/>
    <col min="73" max="73" width="10.1640625" style="7" bestFit="1" customWidth="1"/>
    <col min="74" max="74" width="9.1640625" style="7" customWidth="1"/>
    <col min="75" max="75" width="9.25" style="7" customWidth="1"/>
    <col min="76" max="76" width="9.1640625" style="7" customWidth="1"/>
    <col min="77" max="16384" width="9.1640625" style="7"/>
  </cols>
  <sheetData>
    <row r="1" spans="1:79" ht="20.25" customHeight="1" x14ac:dyDescent="0.3">
      <c r="A1" s="6" t="s">
        <v>0</v>
      </c>
      <c r="BS1" s="16"/>
      <c r="BT1" s="16"/>
      <c r="BU1" s="16"/>
    </row>
    <row r="2" spans="1:79" ht="31.5" customHeight="1" x14ac:dyDescent="0.3">
      <c r="A2" s="57" t="s">
        <v>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</row>
    <row r="3" spans="1:79" ht="49.5" customHeight="1" x14ac:dyDescent="0.3">
      <c r="A3" s="59" t="s">
        <v>110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</row>
    <row r="4" spans="1:79" ht="35.25" customHeight="1" x14ac:dyDescent="0.3">
      <c r="B4" s="9" t="s">
        <v>39</v>
      </c>
      <c r="D4" s="8">
        <f>COUNTIF(E10:BP10,"T")/2</f>
        <v>24</v>
      </c>
      <c r="E4" s="9"/>
      <c r="F4" s="9"/>
    </row>
    <row r="5" spans="1:79" ht="21.75" customHeight="1" x14ac:dyDescent="0.3">
      <c r="D5" s="8"/>
      <c r="E5" s="9"/>
      <c r="F5" s="9"/>
      <c r="BG5" s="16" t="s">
        <v>159</v>
      </c>
    </row>
    <row r="6" spans="1:79" ht="21.75" customHeight="1" x14ac:dyDescent="0.35">
      <c r="A6" s="10"/>
      <c r="B6" s="7" t="s">
        <v>48</v>
      </c>
      <c r="D6" s="8">
        <v>8</v>
      </c>
      <c r="E6" s="9"/>
      <c r="F6" s="9"/>
    </row>
    <row r="7" spans="1:79" ht="21.75" customHeight="1" x14ac:dyDescent="0.35">
      <c r="A7" s="10"/>
      <c r="B7" s="7" t="s">
        <v>49</v>
      </c>
      <c r="D7" s="8">
        <f>COUNTIF(E10:BP10,"T")*D6/2</f>
        <v>192</v>
      </c>
      <c r="E7" s="9"/>
      <c r="F7" s="9"/>
    </row>
    <row r="8" spans="1:79" ht="21.75" customHeight="1" x14ac:dyDescent="0.3"/>
    <row r="9" spans="1:79" ht="21.75" customHeight="1" x14ac:dyDescent="0.35">
      <c r="A9" s="61" t="s">
        <v>1</v>
      </c>
      <c r="B9" s="61" t="s">
        <v>2</v>
      </c>
      <c r="C9" s="30"/>
      <c r="D9" s="61" t="s">
        <v>3</v>
      </c>
      <c r="E9" s="64"/>
      <c r="F9" s="65"/>
      <c r="G9" s="64">
        <v>1</v>
      </c>
      <c r="H9" s="65"/>
      <c r="I9" s="64">
        <v>2</v>
      </c>
      <c r="J9" s="65"/>
      <c r="K9" s="64">
        <v>3</v>
      </c>
      <c r="L9" s="65"/>
      <c r="M9" s="64">
        <v>4</v>
      </c>
      <c r="N9" s="65"/>
      <c r="O9" s="64">
        <v>5</v>
      </c>
      <c r="P9" s="65"/>
      <c r="Q9" s="64">
        <v>6</v>
      </c>
      <c r="R9" s="65"/>
      <c r="S9" s="64">
        <v>7</v>
      </c>
      <c r="T9" s="65"/>
      <c r="U9" s="64">
        <v>8</v>
      </c>
      <c r="V9" s="65"/>
      <c r="W9" s="64">
        <v>9</v>
      </c>
      <c r="X9" s="65"/>
      <c r="Y9" s="64">
        <v>10</v>
      </c>
      <c r="Z9" s="65"/>
      <c r="AA9" s="64">
        <v>11</v>
      </c>
      <c r="AB9" s="65"/>
      <c r="AC9" s="64">
        <v>12</v>
      </c>
      <c r="AD9" s="65"/>
      <c r="AE9" s="64">
        <v>13</v>
      </c>
      <c r="AF9" s="65"/>
      <c r="AG9" s="64">
        <v>14</v>
      </c>
      <c r="AH9" s="65"/>
      <c r="AI9" s="64">
        <v>15</v>
      </c>
      <c r="AJ9" s="65"/>
      <c r="AK9" s="64">
        <v>16</v>
      </c>
      <c r="AL9" s="65"/>
      <c r="AM9" s="64">
        <v>17</v>
      </c>
      <c r="AN9" s="65"/>
      <c r="AO9" s="64">
        <v>18</v>
      </c>
      <c r="AP9" s="65"/>
      <c r="AQ9" s="64">
        <v>19</v>
      </c>
      <c r="AR9" s="65"/>
      <c r="AS9" s="64">
        <v>20</v>
      </c>
      <c r="AT9" s="65"/>
      <c r="AU9" s="64">
        <v>21</v>
      </c>
      <c r="AV9" s="65"/>
      <c r="AW9" s="64">
        <v>22</v>
      </c>
      <c r="AX9" s="65"/>
      <c r="AY9" s="64">
        <v>23</v>
      </c>
      <c r="AZ9" s="65"/>
      <c r="BA9" s="64">
        <v>24</v>
      </c>
      <c r="BB9" s="65"/>
      <c r="BC9" s="64">
        <v>25</v>
      </c>
      <c r="BD9" s="65"/>
      <c r="BE9" s="64">
        <v>26</v>
      </c>
      <c r="BF9" s="65"/>
      <c r="BG9" s="64">
        <v>27</v>
      </c>
      <c r="BH9" s="65"/>
      <c r="BI9" s="64">
        <v>28</v>
      </c>
      <c r="BJ9" s="65"/>
      <c r="BK9" s="64">
        <v>29</v>
      </c>
      <c r="BL9" s="65"/>
      <c r="BM9" s="64">
        <v>30</v>
      </c>
      <c r="BN9" s="65"/>
      <c r="BO9" s="64">
        <v>31</v>
      </c>
      <c r="BP9" s="65"/>
      <c r="BQ9" s="69" t="s">
        <v>4</v>
      </c>
      <c r="BR9" s="72" t="s">
        <v>5</v>
      </c>
      <c r="BS9" s="73"/>
      <c r="BT9" s="66" t="s">
        <v>6</v>
      </c>
      <c r="BU9" s="66" t="s">
        <v>7</v>
      </c>
      <c r="BV9" s="66" t="s">
        <v>8</v>
      </c>
      <c r="BW9" s="80" t="s">
        <v>70</v>
      </c>
      <c r="BX9" s="80"/>
      <c r="BY9" s="80"/>
    </row>
    <row r="10" spans="1:79" ht="21.75" customHeight="1" x14ac:dyDescent="0.35">
      <c r="A10" s="62"/>
      <c r="B10" s="62"/>
      <c r="C10" s="31"/>
      <c r="D10" s="62"/>
      <c r="E10" s="32"/>
      <c r="F10" s="32"/>
      <c r="G10" s="32" t="s">
        <v>68</v>
      </c>
      <c r="H10" s="32" t="s">
        <v>68</v>
      </c>
      <c r="I10" s="32" t="s">
        <v>9</v>
      </c>
      <c r="J10" s="32" t="s">
        <v>9</v>
      </c>
      <c r="K10" s="32" t="s">
        <v>9</v>
      </c>
      <c r="L10" s="32" t="s">
        <v>9</v>
      </c>
      <c r="M10" s="32" t="s">
        <v>9</v>
      </c>
      <c r="N10" s="32" t="s">
        <v>9</v>
      </c>
      <c r="O10" s="32" t="s">
        <v>9</v>
      </c>
      <c r="P10" s="32" t="s">
        <v>9</v>
      </c>
      <c r="Q10" s="32" t="s">
        <v>9</v>
      </c>
      <c r="R10" s="32" t="s">
        <v>9</v>
      </c>
      <c r="S10" s="32" t="s">
        <v>68</v>
      </c>
      <c r="T10" s="32" t="s">
        <v>68</v>
      </c>
      <c r="U10" s="32" t="s">
        <v>68</v>
      </c>
      <c r="V10" s="32" t="s">
        <v>68</v>
      </c>
      <c r="W10" s="32" t="s">
        <v>9</v>
      </c>
      <c r="X10" s="32" t="s">
        <v>9</v>
      </c>
      <c r="Y10" s="32" t="s">
        <v>9</v>
      </c>
      <c r="Z10" s="32" t="s">
        <v>9</v>
      </c>
      <c r="AA10" s="32" t="s">
        <v>9</v>
      </c>
      <c r="AB10" s="32" t="s">
        <v>9</v>
      </c>
      <c r="AC10" s="32" t="s">
        <v>9</v>
      </c>
      <c r="AD10" s="32" t="s">
        <v>9</v>
      </c>
      <c r="AE10" s="32" t="s">
        <v>9</v>
      </c>
      <c r="AF10" s="32" t="s">
        <v>9</v>
      </c>
      <c r="AG10" s="32" t="s">
        <v>9</v>
      </c>
      <c r="AH10" s="32" t="s">
        <v>9</v>
      </c>
      <c r="AI10" s="32" t="s">
        <v>68</v>
      </c>
      <c r="AJ10" s="32" t="s">
        <v>68</v>
      </c>
      <c r="AK10" s="32" t="s">
        <v>9</v>
      </c>
      <c r="AL10" s="32" t="s">
        <v>9</v>
      </c>
      <c r="AM10" s="32" t="s">
        <v>9</v>
      </c>
      <c r="AN10" s="32" t="s">
        <v>9</v>
      </c>
      <c r="AO10" s="32" t="s">
        <v>9</v>
      </c>
      <c r="AP10" s="32" t="s">
        <v>9</v>
      </c>
      <c r="AQ10" s="32" t="s">
        <v>9</v>
      </c>
      <c r="AR10" s="32" t="s">
        <v>9</v>
      </c>
      <c r="AS10" s="32" t="s">
        <v>9</v>
      </c>
      <c r="AT10" s="32" t="s">
        <v>9</v>
      </c>
      <c r="AU10" s="32" t="s">
        <v>68</v>
      </c>
      <c r="AV10" s="32" t="s">
        <v>68</v>
      </c>
      <c r="AW10" s="32" t="s">
        <v>68</v>
      </c>
      <c r="AX10" s="32" t="s">
        <v>68</v>
      </c>
      <c r="AY10" s="32" t="s">
        <v>9</v>
      </c>
      <c r="AZ10" s="32" t="s">
        <v>9</v>
      </c>
      <c r="BA10" s="32" t="s">
        <v>9</v>
      </c>
      <c r="BB10" s="32" t="s">
        <v>9</v>
      </c>
      <c r="BC10" s="32" t="s">
        <v>9</v>
      </c>
      <c r="BD10" s="32" t="s">
        <v>9</v>
      </c>
      <c r="BE10" s="32" t="s">
        <v>9</v>
      </c>
      <c r="BF10" s="32" t="s">
        <v>9</v>
      </c>
      <c r="BG10" s="32" t="s">
        <v>9</v>
      </c>
      <c r="BH10" s="32" t="s">
        <v>9</v>
      </c>
      <c r="BI10" s="32" t="s">
        <v>9</v>
      </c>
      <c r="BJ10" s="32" t="s">
        <v>9</v>
      </c>
      <c r="BK10" s="32" t="s">
        <v>68</v>
      </c>
      <c r="BL10" s="32" t="s">
        <v>68</v>
      </c>
      <c r="BM10" s="32" t="s">
        <v>9</v>
      </c>
      <c r="BN10" s="32" t="s">
        <v>9</v>
      </c>
      <c r="BO10" s="32" t="s">
        <v>9</v>
      </c>
      <c r="BP10" s="32" t="s">
        <v>9</v>
      </c>
      <c r="BQ10" s="70"/>
      <c r="BR10" s="74"/>
      <c r="BS10" s="75"/>
      <c r="BT10" s="67"/>
      <c r="BU10" s="67"/>
      <c r="BV10" s="67"/>
      <c r="BW10" s="81" t="s">
        <v>12</v>
      </c>
      <c r="BX10" s="81" t="s">
        <v>13</v>
      </c>
      <c r="BY10" s="81" t="s">
        <v>14</v>
      </c>
    </row>
    <row r="11" spans="1:79" ht="26" customHeight="1" x14ac:dyDescent="0.35">
      <c r="A11" s="62"/>
      <c r="B11" s="62"/>
      <c r="C11" s="31" t="s">
        <v>64</v>
      </c>
      <c r="D11" s="62"/>
      <c r="E11" s="32" t="s">
        <v>60</v>
      </c>
      <c r="F11" s="32" t="s">
        <v>60</v>
      </c>
      <c r="G11" s="32" t="s">
        <v>61</v>
      </c>
      <c r="H11" s="32" t="s">
        <v>61</v>
      </c>
      <c r="I11" s="32" t="s">
        <v>62</v>
      </c>
      <c r="J11" s="32" t="s">
        <v>62</v>
      </c>
      <c r="K11" s="56" t="s">
        <v>56</v>
      </c>
      <c r="L11" s="56" t="s">
        <v>56</v>
      </c>
      <c r="M11" s="56" t="s">
        <v>57</v>
      </c>
      <c r="N11" s="56" t="s">
        <v>57</v>
      </c>
      <c r="O11" s="56" t="s">
        <v>58</v>
      </c>
      <c r="P11" s="56" t="s">
        <v>58</v>
      </c>
      <c r="Q11" s="56" t="s">
        <v>59</v>
      </c>
      <c r="R11" s="56" t="s">
        <v>59</v>
      </c>
      <c r="S11" s="32" t="s">
        <v>60</v>
      </c>
      <c r="T11" s="32" t="s">
        <v>60</v>
      </c>
      <c r="U11" s="32" t="s">
        <v>61</v>
      </c>
      <c r="V11" s="32" t="s">
        <v>61</v>
      </c>
      <c r="W11" s="32" t="s">
        <v>62</v>
      </c>
      <c r="X11" s="32" t="s">
        <v>62</v>
      </c>
      <c r="Y11" s="32" t="s">
        <v>56</v>
      </c>
      <c r="Z11" s="32" t="s">
        <v>56</v>
      </c>
      <c r="AA11" s="32" t="s">
        <v>57</v>
      </c>
      <c r="AB11" s="32" t="s">
        <v>57</v>
      </c>
      <c r="AC11" s="32" t="s">
        <v>58</v>
      </c>
      <c r="AD11" s="32" t="s">
        <v>58</v>
      </c>
      <c r="AE11" s="32" t="s">
        <v>59</v>
      </c>
      <c r="AF11" s="32" t="s">
        <v>59</v>
      </c>
      <c r="AG11" s="32" t="s">
        <v>60</v>
      </c>
      <c r="AH11" s="32" t="s">
        <v>60</v>
      </c>
      <c r="AI11" s="32" t="s">
        <v>61</v>
      </c>
      <c r="AJ11" s="32" t="s">
        <v>61</v>
      </c>
      <c r="AK11" s="56" t="s">
        <v>62</v>
      </c>
      <c r="AL11" s="56" t="s">
        <v>62</v>
      </c>
      <c r="AM11" s="56" t="s">
        <v>56</v>
      </c>
      <c r="AN11" s="56" t="s">
        <v>56</v>
      </c>
      <c r="AO11" s="32" t="s">
        <v>57</v>
      </c>
      <c r="AP11" s="32" t="s">
        <v>57</v>
      </c>
      <c r="AQ11" s="32" t="s">
        <v>58</v>
      </c>
      <c r="AR11" s="32" t="s">
        <v>58</v>
      </c>
      <c r="AS11" s="32" t="s">
        <v>59</v>
      </c>
      <c r="AT11" s="32" t="s">
        <v>59</v>
      </c>
      <c r="AU11" s="32" t="s">
        <v>60</v>
      </c>
      <c r="AV11" s="32" t="s">
        <v>60</v>
      </c>
      <c r="AW11" s="32" t="s">
        <v>61</v>
      </c>
      <c r="AX11" s="32" t="s">
        <v>61</v>
      </c>
      <c r="AY11" s="56" t="s">
        <v>62</v>
      </c>
      <c r="AZ11" s="56" t="s">
        <v>62</v>
      </c>
      <c r="BA11" s="56" t="s">
        <v>56</v>
      </c>
      <c r="BB11" s="56" t="s">
        <v>56</v>
      </c>
      <c r="BC11" s="32" t="s">
        <v>57</v>
      </c>
      <c r="BD11" s="32" t="s">
        <v>57</v>
      </c>
      <c r="BE11" s="32" t="s">
        <v>58</v>
      </c>
      <c r="BF11" s="32" t="s">
        <v>58</v>
      </c>
      <c r="BG11" s="32" t="s">
        <v>59</v>
      </c>
      <c r="BH11" s="32" t="s">
        <v>59</v>
      </c>
      <c r="BI11" s="32" t="s">
        <v>60</v>
      </c>
      <c r="BJ11" s="32" t="s">
        <v>60</v>
      </c>
      <c r="BK11" s="32" t="s">
        <v>61</v>
      </c>
      <c r="BL11" s="32" t="s">
        <v>61</v>
      </c>
      <c r="BM11" s="32" t="s">
        <v>62</v>
      </c>
      <c r="BN11" s="32" t="s">
        <v>62</v>
      </c>
      <c r="BO11" s="32" t="s">
        <v>56</v>
      </c>
      <c r="BP11" s="32" t="s">
        <v>56</v>
      </c>
      <c r="BQ11" s="70"/>
      <c r="BR11" s="76" t="s">
        <v>10</v>
      </c>
      <c r="BS11" s="78" t="s">
        <v>11</v>
      </c>
      <c r="BT11" s="67"/>
      <c r="BU11" s="67"/>
      <c r="BV11" s="67"/>
      <c r="BW11" s="81"/>
      <c r="BX11" s="81"/>
      <c r="BY11" s="81"/>
    </row>
    <row r="12" spans="1:79" s="11" customFormat="1" ht="21.75" customHeight="1" x14ac:dyDescent="0.35">
      <c r="A12" s="63"/>
      <c r="B12" s="63"/>
      <c r="C12" s="33"/>
      <c r="D12" s="63"/>
      <c r="E12" s="34" t="s">
        <v>102</v>
      </c>
      <c r="F12" s="34" t="s">
        <v>103</v>
      </c>
      <c r="G12" s="34" t="s">
        <v>102</v>
      </c>
      <c r="H12" s="34" t="s">
        <v>103</v>
      </c>
      <c r="I12" s="34" t="s">
        <v>102</v>
      </c>
      <c r="J12" s="34" t="s">
        <v>103</v>
      </c>
      <c r="K12" s="34" t="s">
        <v>102</v>
      </c>
      <c r="L12" s="34" t="s">
        <v>103</v>
      </c>
      <c r="M12" s="34" t="s">
        <v>102</v>
      </c>
      <c r="N12" s="34" t="s">
        <v>103</v>
      </c>
      <c r="O12" s="34" t="s">
        <v>102</v>
      </c>
      <c r="P12" s="34" t="s">
        <v>103</v>
      </c>
      <c r="Q12" s="34" t="s">
        <v>102</v>
      </c>
      <c r="R12" s="34" t="s">
        <v>103</v>
      </c>
      <c r="S12" s="34" t="s">
        <v>102</v>
      </c>
      <c r="T12" s="34" t="s">
        <v>103</v>
      </c>
      <c r="U12" s="34" t="s">
        <v>102</v>
      </c>
      <c r="V12" s="34" t="s">
        <v>103</v>
      </c>
      <c r="W12" s="34" t="s">
        <v>102</v>
      </c>
      <c r="X12" s="34" t="s">
        <v>103</v>
      </c>
      <c r="Y12" s="34" t="s">
        <v>42</v>
      </c>
      <c r="Z12" s="34" t="s">
        <v>19</v>
      </c>
      <c r="AA12" s="34" t="s">
        <v>102</v>
      </c>
      <c r="AB12" s="34" t="s">
        <v>103</v>
      </c>
      <c r="AC12" s="34" t="s">
        <v>102</v>
      </c>
      <c r="AD12" s="34" t="s">
        <v>103</v>
      </c>
      <c r="AE12" s="34" t="s">
        <v>102</v>
      </c>
      <c r="AF12" s="34" t="s">
        <v>103</v>
      </c>
      <c r="AG12" s="34" t="s">
        <v>102</v>
      </c>
      <c r="AH12" s="34" t="s">
        <v>103</v>
      </c>
      <c r="AI12" s="34" t="s">
        <v>102</v>
      </c>
      <c r="AJ12" s="34" t="s">
        <v>103</v>
      </c>
      <c r="AK12" s="34" t="s">
        <v>102</v>
      </c>
      <c r="AL12" s="34" t="s">
        <v>103</v>
      </c>
      <c r="AM12" s="34" t="s">
        <v>102</v>
      </c>
      <c r="AN12" s="34" t="s">
        <v>103</v>
      </c>
      <c r="AO12" s="34" t="s">
        <v>102</v>
      </c>
      <c r="AP12" s="34" t="s">
        <v>103</v>
      </c>
      <c r="AQ12" s="34" t="s">
        <v>102</v>
      </c>
      <c r="AR12" s="34" t="s">
        <v>103</v>
      </c>
      <c r="AS12" s="34" t="s">
        <v>102</v>
      </c>
      <c r="AT12" s="34" t="s">
        <v>103</v>
      </c>
      <c r="AU12" s="34" t="s">
        <v>102</v>
      </c>
      <c r="AV12" s="34" t="s">
        <v>103</v>
      </c>
      <c r="AW12" s="34" t="s">
        <v>102</v>
      </c>
      <c r="AX12" s="34" t="s">
        <v>103</v>
      </c>
      <c r="AY12" s="34" t="s">
        <v>102</v>
      </c>
      <c r="AZ12" s="34" t="s">
        <v>103</v>
      </c>
      <c r="BA12" s="34" t="s">
        <v>102</v>
      </c>
      <c r="BB12" s="34" t="s">
        <v>103</v>
      </c>
      <c r="BC12" s="34" t="s">
        <v>102</v>
      </c>
      <c r="BD12" s="34" t="s">
        <v>103</v>
      </c>
      <c r="BE12" s="34" t="s">
        <v>43</v>
      </c>
      <c r="BF12" s="34" t="s">
        <v>45</v>
      </c>
      <c r="BG12" s="34" t="s">
        <v>43</v>
      </c>
      <c r="BH12" s="34" t="s">
        <v>45</v>
      </c>
      <c r="BI12" s="34" t="s">
        <v>43</v>
      </c>
      <c r="BJ12" s="34" t="s">
        <v>45</v>
      </c>
      <c r="BK12" s="34" t="s">
        <v>102</v>
      </c>
      <c r="BL12" s="34" t="s">
        <v>103</v>
      </c>
      <c r="BM12" s="34" t="s">
        <v>43</v>
      </c>
      <c r="BN12" s="34" t="s">
        <v>45</v>
      </c>
      <c r="BO12" s="34" t="s">
        <v>43</v>
      </c>
      <c r="BP12" s="34" t="s">
        <v>45</v>
      </c>
      <c r="BQ12" s="71"/>
      <c r="BR12" s="77"/>
      <c r="BS12" s="79"/>
      <c r="BT12" s="68"/>
      <c r="BU12" s="68"/>
      <c r="BV12" s="68"/>
      <c r="BW12" s="35">
        <v>1.5</v>
      </c>
      <c r="BX12" s="35">
        <v>2</v>
      </c>
      <c r="BY12" s="35">
        <v>3</v>
      </c>
      <c r="BZ12" s="11" t="s">
        <v>108</v>
      </c>
    </row>
    <row r="13" spans="1:79" ht="25.5" customHeight="1" x14ac:dyDescent="0.35">
      <c r="A13" s="36">
        <v>1</v>
      </c>
      <c r="B13" s="37" t="s">
        <v>155</v>
      </c>
      <c r="C13" s="38" t="s">
        <v>28</v>
      </c>
      <c r="D13" s="39" t="s">
        <v>15</v>
      </c>
      <c r="E13" s="50"/>
      <c r="F13" s="50"/>
      <c r="G13" s="50"/>
      <c r="H13" s="50"/>
      <c r="I13" s="40">
        <v>8</v>
      </c>
      <c r="J13" s="40"/>
      <c r="K13" s="40">
        <v>8</v>
      </c>
      <c r="L13" s="40"/>
      <c r="M13" s="40">
        <v>8</v>
      </c>
      <c r="N13" s="40"/>
      <c r="O13" s="40">
        <v>8</v>
      </c>
      <c r="P13" s="40"/>
      <c r="Q13" s="40">
        <v>8</v>
      </c>
      <c r="R13" s="40"/>
      <c r="S13" s="50"/>
      <c r="T13" s="50"/>
      <c r="U13" s="50"/>
      <c r="V13" s="50"/>
      <c r="W13" s="40">
        <v>8</v>
      </c>
      <c r="X13" s="40"/>
      <c r="Y13" s="40">
        <v>8</v>
      </c>
      <c r="Z13" s="40"/>
      <c r="AA13" s="40">
        <v>8</v>
      </c>
      <c r="AB13" s="40"/>
      <c r="AC13" s="40">
        <v>8</v>
      </c>
      <c r="AD13" s="40"/>
      <c r="AE13" s="40">
        <v>8</v>
      </c>
      <c r="AF13" s="40"/>
      <c r="AG13" s="40">
        <v>8</v>
      </c>
      <c r="AH13" s="40"/>
      <c r="AI13" s="50"/>
      <c r="AJ13" s="50"/>
      <c r="AK13" s="40">
        <v>8</v>
      </c>
      <c r="AL13" s="40"/>
      <c r="AM13" s="40">
        <v>8</v>
      </c>
      <c r="AN13" s="40"/>
      <c r="AO13" s="40">
        <v>8</v>
      </c>
      <c r="AP13" s="40"/>
      <c r="AQ13" s="40">
        <v>8</v>
      </c>
      <c r="AR13" s="40"/>
      <c r="AS13" s="40">
        <v>8</v>
      </c>
      <c r="AT13" s="40"/>
      <c r="AU13" s="50"/>
      <c r="AV13" s="50"/>
      <c r="AW13" s="50"/>
      <c r="AX13" s="50"/>
      <c r="AY13" s="40">
        <v>8</v>
      </c>
      <c r="AZ13" s="40"/>
      <c r="BA13" s="40">
        <v>8</v>
      </c>
      <c r="BB13" s="40"/>
      <c r="BC13" s="40">
        <v>8</v>
      </c>
      <c r="BD13" s="40"/>
      <c r="BE13" s="40">
        <v>8</v>
      </c>
      <c r="BF13" s="40"/>
      <c r="BG13" s="40">
        <v>8</v>
      </c>
      <c r="BH13" s="40"/>
      <c r="BI13" s="40">
        <v>8</v>
      </c>
      <c r="BJ13" s="40"/>
      <c r="BK13" s="50"/>
      <c r="BL13" s="50"/>
      <c r="BM13" s="40">
        <v>8</v>
      </c>
      <c r="BN13" s="40"/>
      <c r="BO13" s="40">
        <v>8</v>
      </c>
      <c r="BP13" s="40"/>
      <c r="BQ13" s="41">
        <f>$D$7-SUMIFS($E13:$BP13,$E$12:$BP$12,"AH",$E$10:$BP$10,"T")</f>
        <v>0</v>
      </c>
      <c r="BR13" s="41">
        <f>IF(BT13&lt;BQ13,BT13,BQ13)</f>
        <v>0</v>
      </c>
      <c r="BS13" s="42">
        <f>IF(BQ13&gt;BT13,BQ13-BT13,0)</f>
        <v>0</v>
      </c>
      <c r="BT13" s="42">
        <f>BU13+8</f>
        <v>112</v>
      </c>
      <c r="BU13" s="41">
        <v>104</v>
      </c>
      <c r="BV13" s="43">
        <f>IF(BT13-BQ13&gt;0,BT13-BQ13,0)</f>
        <v>112</v>
      </c>
      <c r="BW13" s="43">
        <f t="shared" ref="BW13:BW23" si="0">SUMIFS($E13:$BP13,$E$10:$BP$10,"T",$E$12:$BP$12,"OT")</f>
        <v>0</v>
      </c>
      <c r="BX13" s="43">
        <f>SUMIFS($E13:$BP13,$E$10:$BP$10,"N",$E$12:$BP$12,"OT")</f>
        <v>0</v>
      </c>
      <c r="BY13" s="43">
        <f>SUMIFS($E13:$BP13,$E$10:$BP$10,"H",$E$12:$BP$12,"OT")</f>
        <v>0</v>
      </c>
    </row>
    <row r="14" spans="1:79" ht="25.5" customHeight="1" x14ac:dyDescent="0.35">
      <c r="A14" s="44">
        <v>2</v>
      </c>
      <c r="B14" s="37" t="s">
        <v>211</v>
      </c>
      <c r="C14" s="38" t="s">
        <v>29</v>
      </c>
      <c r="D14" s="39" t="s">
        <v>15</v>
      </c>
      <c r="E14" s="50"/>
      <c r="F14" s="50"/>
      <c r="G14" s="50"/>
      <c r="H14" s="5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50"/>
      <c r="T14" s="50"/>
      <c r="U14" s="50"/>
      <c r="V14" s="5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50"/>
      <c r="AJ14" s="5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50"/>
      <c r="AV14" s="50"/>
      <c r="AW14" s="50"/>
      <c r="AX14" s="5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50"/>
      <c r="BL14" s="50"/>
      <c r="BM14" s="40"/>
      <c r="BN14" s="40"/>
      <c r="BO14" s="40"/>
      <c r="BP14" s="40"/>
      <c r="BQ14" s="41">
        <v>0</v>
      </c>
      <c r="BR14" s="41" t="s">
        <v>177</v>
      </c>
      <c r="BS14" s="42">
        <f>IF(BQ14&gt;BT14,BQ14-BT14,0)</f>
        <v>0</v>
      </c>
      <c r="BT14" s="42">
        <v>137.11000000000001</v>
      </c>
      <c r="BU14" s="41">
        <v>129.11000000000001</v>
      </c>
      <c r="BV14" s="43">
        <v>137.11000000000001</v>
      </c>
      <c r="BW14" s="43">
        <f t="shared" si="0"/>
        <v>0</v>
      </c>
      <c r="BX14" s="43">
        <f t="shared" ref="BX14:BX23" si="1">SUMIFS($E14:$BP14,$E$10:$BP$10,"N",$E$12:$BP$12,"OT")</f>
        <v>0</v>
      </c>
      <c r="BY14" s="43">
        <f t="shared" ref="BY14:BY23" si="2">SUMIFS($E14:$BP14,$E$10:$BP$10,"H",$E$12:$BP$12,"OT")</f>
        <v>0</v>
      </c>
    </row>
    <row r="15" spans="1:79" ht="25.5" customHeight="1" x14ac:dyDescent="0.35">
      <c r="A15" s="45">
        <v>3</v>
      </c>
      <c r="B15" s="37" t="s">
        <v>212</v>
      </c>
      <c r="C15" s="38" t="s">
        <v>30</v>
      </c>
      <c r="D15" s="46" t="s">
        <v>15</v>
      </c>
      <c r="E15" s="50"/>
      <c r="F15" s="50"/>
      <c r="G15" s="50"/>
      <c r="H15" s="50"/>
      <c r="I15" s="40">
        <v>8</v>
      </c>
      <c r="J15" s="40" t="s">
        <v>177</v>
      </c>
      <c r="K15" s="40">
        <v>8</v>
      </c>
      <c r="L15" s="40" t="s">
        <v>177</v>
      </c>
      <c r="M15" s="40">
        <v>8</v>
      </c>
      <c r="N15" s="40" t="s">
        <v>177</v>
      </c>
      <c r="O15" s="40">
        <v>8</v>
      </c>
      <c r="P15" s="40" t="s">
        <v>177</v>
      </c>
      <c r="Q15" s="40">
        <v>8</v>
      </c>
      <c r="R15" s="40" t="s">
        <v>177</v>
      </c>
      <c r="S15" s="50"/>
      <c r="T15" s="50" t="s">
        <v>177</v>
      </c>
      <c r="U15" s="50"/>
      <c r="V15" s="50" t="s">
        <v>177</v>
      </c>
      <c r="W15" s="40" t="s">
        <v>177</v>
      </c>
      <c r="X15" s="40" t="s">
        <v>177</v>
      </c>
      <c r="Y15" s="40" t="s">
        <v>177</v>
      </c>
      <c r="Z15" s="40" t="s">
        <v>177</v>
      </c>
      <c r="AA15" s="40" t="s">
        <v>177</v>
      </c>
      <c r="AB15" s="40" t="s">
        <v>177</v>
      </c>
      <c r="AC15" s="40">
        <v>8</v>
      </c>
      <c r="AD15" s="40" t="s">
        <v>177</v>
      </c>
      <c r="AE15" s="40">
        <v>8</v>
      </c>
      <c r="AF15" s="40" t="s">
        <v>177</v>
      </c>
      <c r="AG15" s="40">
        <v>8</v>
      </c>
      <c r="AH15" s="40" t="s">
        <v>177</v>
      </c>
      <c r="AI15" s="50"/>
      <c r="AJ15" s="50" t="s">
        <v>177</v>
      </c>
      <c r="AK15" s="40">
        <v>8</v>
      </c>
      <c r="AL15" s="40" t="s">
        <v>177</v>
      </c>
      <c r="AM15" s="40">
        <v>8</v>
      </c>
      <c r="AN15" s="40" t="s">
        <v>177</v>
      </c>
      <c r="AO15" s="40">
        <v>8</v>
      </c>
      <c r="AP15" s="40" t="s">
        <v>177</v>
      </c>
      <c r="AQ15" s="40">
        <v>8</v>
      </c>
      <c r="AR15" s="40" t="s">
        <v>177</v>
      </c>
      <c r="AS15" s="40">
        <v>8</v>
      </c>
      <c r="AT15" s="40" t="s">
        <v>177</v>
      </c>
      <c r="AU15" s="50"/>
      <c r="AV15" s="50" t="s">
        <v>177</v>
      </c>
      <c r="AW15" s="50"/>
      <c r="AX15" s="50" t="s">
        <v>177</v>
      </c>
      <c r="AY15" s="40">
        <v>8</v>
      </c>
      <c r="AZ15" s="40" t="s">
        <v>177</v>
      </c>
      <c r="BA15" s="40">
        <v>8</v>
      </c>
      <c r="BB15" s="40" t="s">
        <v>177</v>
      </c>
      <c r="BC15" s="40">
        <v>8</v>
      </c>
      <c r="BD15" s="40" t="s">
        <v>177</v>
      </c>
      <c r="BE15" s="40">
        <v>8</v>
      </c>
      <c r="BF15" s="40" t="s">
        <v>177</v>
      </c>
      <c r="BG15" s="40">
        <v>8</v>
      </c>
      <c r="BH15" s="40" t="s">
        <v>177</v>
      </c>
      <c r="BI15" s="40">
        <v>8</v>
      </c>
      <c r="BJ15" s="40" t="s">
        <v>177</v>
      </c>
      <c r="BK15" s="50" t="s">
        <v>177</v>
      </c>
      <c r="BL15" s="50" t="s">
        <v>177</v>
      </c>
      <c r="BM15" s="40">
        <v>8</v>
      </c>
      <c r="BN15" s="40" t="s">
        <v>177</v>
      </c>
      <c r="BO15" s="40">
        <v>8</v>
      </c>
      <c r="BP15" s="40" t="s">
        <v>177</v>
      </c>
      <c r="BQ15" s="41">
        <v>24</v>
      </c>
      <c r="BR15" s="41">
        <v>16.89</v>
      </c>
      <c r="BS15" s="42">
        <v>7.11</v>
      </c>
      <c r="BT15" s="42">
        <v>16.89</v>
      </c>
      <c r="BU15" s="41">
        <v>8.89</v>
      </c>
      <c r="BV15" s="43" t="s">
        <v>177</v>
      </c>
      <c r="BW15" s="43">
        <f t="shared" si="0"/>
        <v>0</v>
      </c>
      <c r="BX15" s="43">
        <f t="shared" si="1"/>
        <v>0</v>
      </c>
      <c r="BY15" s="43">
        <f t="shared" si="2"/>
        <v>0</v>
      </c>
      <c r="BZ15" s="52">
        <v>-16</v>
      </c>
      <c r="CA15" s="52" t="s">
        <v>177</v>
      </c>
    </row>
    <row r="16" spans="1:79" ht="25.5" customHeight="1" x14ac:dyDescent="0.35">
      <c r="A16" s="45">
        <v>4</v>
      </c>
      <c r="B16" s="37" t="s">
        <v>213</v>
      </c>
      <c r="C16" s="38" t="s">
        <v>31</v>
      </c>
      <c r="D16" s="47" t="s">
        <v>15</v>
      </c>
      <c r="E16" s="50"/>
      <c r="F16" s="50"/>
      <c r="G16" s="50"/>
      <c r="H16" s="50"/>
      <c r="I16" s="40">
        <v>8</v>
      </c>
      <c r="J16" s="40" t="s">
        <v>177</v>
      </c>
      <c r="K16" s="40">
        <v>8</v>
      </c>
      <c r="L16" s="40" t="s">
        <v>177</v>
      </c>
      <c r="M16" s="40">
        <v>8</v>
      </c>
      <c r="N16" s="40" t="s">
        <v>177</v>
      </c>
      <c r="O16" s="40">
        <v>8</v>
      </c>
      <c r="P16" s="40">
        <v>1.5</v>
      </c>
      <c r="Q16" s="40">
        <v>8</v>
      </c>
      <c r="R16" s="40" t="s">
        <v>177</v>
      </c>
      <c r="S16" s="50"/>
      <c r="T16" s="50" t="s">
        <v>177</v>
      </c>
      <c r="U16" s="50"/>
      <c r="V16" s="50" t="s">
        <v>177</v>
      </c>
      <c r="W16" s="40">
        <v>8</v>
      </c>
      <c r="X16" s="40" t="s">
        <v>177</v>
      </c>
      <c r="Y16" s="40">
        <v>8</v>
      </c>
      <c r="Z16" s="40" t="s">
        <v>177</v>
      </c>
      <c r="AA16" s="40">
        <v>8</v>
      </c>
      <c r="AB16" s="40" t="s">
        <v>177</v>
      </c>
      <c r="AC16" s="40">
        <v>8</v>
      </c>
      <c r="AD16" s="40" t="s">
        <v>177</v>
      </c>
      <c r="AE16" s="40">
        <v>8</v>
      </c>
      <c r="AF16" s="40" t="s">
        <v>177</v>
      </c>
      <c r="AG16" s="40">
        <v>8</v>
      </c>
      <c r="AH16" s="40" t="s">
        <v>177</v>
      </c>
      <c r="AI16" s="50"/>
      <c r="AJ16" s="50" t="s">
        <v>177</v>
      </c>
      <c r="AK16" s="40">
        <v>8</v>
      </c>
      <c r="AL16" s="40" t="s">
        <v>177</v>
      </c>
      <c r="AM16" s="40">
        <v>8</v>
      </c>
      <c r="AN16" s="40" t="s">
        <v>177</v>
      </c>
      <c r="AO16" s="40">
        <v>8</v>
      </c>
      <c r="AP16" s="40" t="s">
        <v>177</v>
      </c>
      <c r="AQ16" s="40">
        <v>8</v>
      </c>
      <c r="AR16" s="40" t="s">
        <v>177</v>
      </c>
      <c r="AS16" s="40">
        <v>8</v>
      </c>
      <c r="AT16" s="40" t="s">
        <v>177</v>
      </c>
      <c r="AU16" s="50"/>
      <c r="AV16" s="50" t="s">
        <v>177</v>
      </c>
      <c r="AW16" s="50"/>
      <c r="AX16" s="50" t="s">
        <v>177</v>
      </c>
      <c r="AY16" s="40">
        <v>8</v>
      </c>
      <c r="AZ16" s="40" t="s">
        <v>177</v>
      </c>
      <c r="BA16" s="40">
        <v>8</v>
      </c>
      <c r="BB16" s="40" t="s">
        <v>177</v>
      </c>
      <c r="BC16" s="40">
        <v>8</v>
      </c>
      <c r="BD16" s="40">
        <v>4</v>
      </c>
      <c r="BE16" s="40">
        <v>8</v>
      </c>
      <c r="BF16" s="40" t="s">
        <v>177</v>
      </c>
      <c r="BG16" s="40">
        <v>8</v>
      </c>
      <c r="BH16" s="40" t="s">
        <v>177</v>
      </c>
      <c r="BI16" s="40">
        <v>8</v>
      </c>
      <c r="BJ16" s="40" t="s">
        <v>177</v>
      </c>
      <c r="BK16" s="50" t="s">
        <v>177</v>
      </c>
      <c r="BL16" s="50" t="s">
        <v>177</v>
      </c>
      <c r="BM16" s="40">
        <v>8</v>
      </c>
      <c r="BN16" s="40" t="s">
        <v>177</v>
      </c>
      <c r="BO16" s="40">
        <v>8</v>
      </c>
      <c r="BP16" s="40" t="s">
        <v>177</v>
      </c>
      <c r="BQ16" s="41">
        <v>0</v>
      </c>
      <c r="BR16" s="41" t="s">
        <v>177</v>
      </c>
      <c r="BS16" s="42">
        <f>IF(BQ16&gt;BT16,BQ16-BT16,0)</f>
        <v>0</v>
      </c>
      <c r="BT16" s="42">
        <v>42.63</v>
      </c>
      <c r="BU16" s="41">
        <v>34.630000000000003</v>
      </c>
      <c r="BV16" s="43">
        <v>42.63</v>
      </c>
      <c r="BW16" s="43">
        <f t="shared" si="0"/>
        <v>5.5</v>
      </c>
      <c r="BX16" s="43">
        <f t="shared" si="1"/>
        <v>0</v>
      </c>
      <c r="BY16" s="43">
        <f t="shared" si="2"/>
        <v>0</v>
      </c>
      <c r="BZ16" s="52">
        <v>-16</v>
      </c>
      <c r="CA16" s="52">
        <v>5.5</v>
      </c>
    </row>
    <row r="17" spans="1:79" ht="25.5" customHeight="1" x14ac:dyDescent="0.35">
      <c r="A17" s="44">
        <v>5</v>
      </c>
      <c r="B17" s="37" t="s">
        <v>214</v>
      </c>
      <c r="C17" s="38" t="s">
        <v>32</v>
      </c>
      <c r="D17" s="47" t="s">
        <v>17</v>
      </c>
      <c r="E17" s="50"/>
      <c r="F17" s="50"/>
      <c r="G17" s="50"/>
      <c r="H17" s="50"/>
      <c r="I17" s="40">
        <v>8</v>
      </c>
      <c r="J17" s="40" t="s">
        <v>177</v>
      </c>
      <c r="K17" s="40">
        <v>8</v>
      </c>
      <c r="L17" s="40" t="s">
        <v>177</v>
      </c>
      <c r="M17" s="40">
        <v>8</v>
      </c>
      <c r="N17" s="40" t="s">
        <v>177</v>
      </c>
      <c r="O17" s="40">
        <v>8</v>
      </c>
      <c r="P17" s="40" t="s">
        <v>177</v>
      </c>
      <c r="Q17" s="40">
        <v>8</v>
      </c>
      <c r="R17" s="40" t="s">
        <v>177</v>
      </c>
      <c r="S17" s="50"/>
      <c r="T17" s="50" t="s">
        <v>177</v>
      </c>
      <c r="U17" s="50"/>
      <c r="V17" s="50" t="s">
        <v>177</v>
      </c>
      <c r="W17" s="40">
        <v>8</v>
      </c>
      <c r="X17" s="40" t="s">
        <v>177</v>
      </c>
      <c r="Y17" s="40">
        <v>8</v>
      </c>
      <c r="Z17" s="40" t="s">
        <v>177</v>
      </c>
      <c r="AA17" s="40">
        <v>8</v>
      </c>
      <c r="AB17" s="40" t="s">
        <v>177</v>
      </c>
      <c r="AC17" s="40">
        <v>8</v>
      </c>
      <c r="AD17" s="40" t="s">
        <v>177</v>
      </c>
      <c r="AE17" s="40">
        <v>8</v>
      </c>
      <c r="AF17" s="40" t="s">
        <v>177</v>
      </c>
      <c r="AG17" s="40">
        <v>8</v>
      </c>
      <c r="AH17" s="40" t="s">
        <v>177</v>
      </c>
      <c r="AI17" s="50"/>
      <c r="AJ17" s="50" t="s">
        <v>177</v>
      </c>
      <c r="AK17" s="40">
        <v>8</v>
      </c>
      <c r="AL17" s="40" t="s">
        <v>177</v>
      </c>
      <c r="AM17" s="40">
        <v>8</v>
      </c>
      <c r="AN17" s="40" t="s">
        <v>177</v>
      </c>
      <c r="AO17" s="40">
        <v>8</v>
      </c>
      <c r="AP17" s="40" t="s">
        <v>177</v>
      </c>
      <c r="AQ17" s="40">
        <v>4.24</v>
      </c>
      <c r="AR17" s="40" t="s">
        <v>177</v>
      </c>
      <c r="AS17" s="40">
        <v>6.54</v>
      </c>
      <c r="AT17" s="40" t="s">
        <v>177</v>
      </c>
      <c r="AU17" s="50"/>
      <c r="AV17" s="50" t="s">
        <v>177</v>
      </c>
      <c r="AW17" s="50"/>
      <c r="AX17" s="50" t="s">
        <v>177</v>
      </c>
      <c r="AY17" s="40">
        <v>8</v>
      </c>
      <c r="AZ17" s="40" t="s">
        <v>177</v>
      </c>
      <c r="BA17" s="40">
        <v>7.06</v>
      </c>
      <c r="BB17" s="40" t="s">
        <v>177</v>
      </c>
      <c r="BC17" s="40">
        <v>8</v>
      </c>
      <c r="BD17" s="40" t="s">
        <v>177</v>
      </c>
      <c r="BE17" s="40">
        <v>8</v>
      </c>
      <c r="BF17" s="40" t="s">
        <v>177</v>
      </c>
      <c r="BG17" s="40">
        <v>8</v>
      </c>
      <c r="BH17" s="40" t="s">
        <v>177</v>
      </c>
      <c r="BI17" s="40">
        <v>8</v>
      </c>
      <c r="BJ17" s="40" t="s">
        <v>177</v>
      </c>
      <c r="BK17" s="50" t="s">
        <v>177</v>
      </c>
      <c r="BL17" s="50" t="s">
        <v>177</v>
      </c>
      <c r="BM17" s="40">
        <v>8</v>
      </c>
      <c r="BN17" s="40" t="s">
        <v>177</v>
      </c>
      <c r="BO17" s="40">
        <v>8</v>
      </c>
      <c r="BP17" s="40" t="s">
        <v>177</v>
      </c>
      <c r="BQ17" s="41">
        <v>6.16</v>
      </c>
      <c r="BR17" s="41">
        <v>6.16</v>
      </c>
      <c r="BS17" s="42">
        <f>IF(BQ17&gt;BT17,BQ17-BT17,0)</f>
        <v>0</v>
      </c>
      <c r="BT17" s="42">
        <v>51.67</v>
      </c>
      <c r="BU17" s="41">
        <v>43.67</v>
      </c>
      <c r="BV17" s="43">
        <v>45.51</v>
      </c>
      <c r="BW17" s="43">
        <f t="shared" si="0"/>
        <v>0</v>
      </c>
      <c r="BX17" s="43">
        <f t="shared" si="1"/>
        <v>0</v>
      </c>
      <c r="BY17" s="43">
        <f t="shared" si="2"/>
        <v>0</v>
      </c>
      <c r="BZ17" s="52">
        <v>-16</v>
      </c>
      <c r="CA17" s="52" t="s">
        <v>177</v>
      </c>
    </row>
    <row r="18" spans="1:79" s="49" customFormat="1" ht="25.5" customHeight="1" x14ac:dyDescent="0.35">
      <c r="A18" s="44">
        <v>6</v>
      </c>
      <c r="B18" s="37" t="s">
        <v>215</v>
      </c>
      <c r="C18" s="38" t="s">
        <v>33</v>
      </c>
      <c r="D18" s="47" t="s">
        <v>15</v>
      </c>
      <c r="E18" s="50"/>
      <c r="F18" s="50"/>
      <c r="G18" s="50"/>
      <c r="H18" s="50"/>
      <c r="I18" s="40">
        <v>8</v>
      </c>
      <c r="J18" s="40" t="s">
        <v>177</v>
      </c>
      <c r="K18" s="40">
        <v>8</v>
      </c>
      <c r="L18" s="40" t="s">
        <v>177</v>
      </c>
      <c r="M18" s="40">
        <v>8</v>
      </c>
      <c r="N18" s="40" t="s">
        <v>177</v>
      </c>
      <c r="O18" s="40">
        <v>8</v>
      </c>
      <c r="P18" s="40" t="s">
        <v>177</v>
      </c>
      <c r="Q18" s="40">
        <v>8</v>
      </c>
      <c r="R18" s="40" t="s">
        <v>177</v>
      </c>
      <c r="S18" s="50"/>
      <c r="T18" s="50" t="s">
        <v>177</v>
      </c>
      <c r="U18" s="50"/>
      <c r="V18" s="50" t="s">
        <v>177</v>
      </c>
      <c r="W18" s="40">
        <v>8</v>
      </c>
      <c r="X18" s="40" t="s">
        <v>177</v>
      </c>
      <c r="Y18" s="40">
        <v>8</v>
      </c>
      <c r="Z18" s="40" t="s">
        <v>177</v>
      </c>
      <c r="AA18" s="40">
        <v>8</v>
      </c>
      <c r="AB18" s="40" t="s">
        <v>177</v>
      </c>
      <c r="AC18" s="40">
        <v>8</v>
      </c>
      <c r="AD18" s="40" t="s">
        <v>177</v>
      </c>
      <c r="AE18" s="40">
        <v>8</v>
      </c>
      <c r="AF18" s="40" t="s">
        <v>177</v>
      </c>
      <c r="AG18" s="40">
        <v>8</v>
      </c>
      <c r="AH18" s="40" t="s">
        <v>177</v>
      </c>
      <c r="AI18" s="50"/>
      <c r="AJ18" s="50" t="s">
        <v>177</v>
      </c>
      <c r="AK18" s="40">
        <v>8</v>
      </c>
      <c r="AL18" s="40" t="s">
        <v>177</v>
      </c>
      <c r="AM18" s="40">
        <v>8</v>
      </c>
      <c r="AN18" s="40" t="s">
        <v>177</v>
      </c>
      <c r="AO18" s="40">
        <v>8</v>
      </c>
      <c r="AP18" s="40" t="s">
        <v>177</v>
      </c>
      <c r="AQ18" s="40">
        <v>8</v>
      </c>
      <c r="AR18" s="40" t="s">
        <v>177</v>
      </c>
      <c r="AS18" s="40">
        <v>8</v>
      </c>
      <c r="AT18" s="40" t="s">
        <v>177</v>
      </c>
      <c r="AU18" s="50"/>
      <c r="AV18" s="50">
        <v>4</v>
      </c>
      <c r="AW18" s="50"/>
      <c r="AX18" s="50" t="s">
        <v>177</v>
      </c>
      <c r="AY18" s="40">
        <v>8</v>
      </c>
      <c r="AZ18" s="40" t="s">
        <v>177</v>
      </c>
      <c r="BA18" s="40">
        <v>8</v>
      </c>
      <c r="BB18" s="40" t="s">
        <v>177</v>
      </c>
      <c r="BC18" s="40">
        <v>8</v>
      </c>
      <c r="BD18" s="40" t="s">
        <v>177</v>
      </c>
      <c r="BE18" s="40">
        <v>8</v>
      </c>
      <c r="BF18" s="40" t="s">
        <v>177</v>
      </c>
      <c r="BG18" s="40">
        <v>8</v>
      </c>
      <c r="BH18" s="40">
        <v>2</v>
      </c>
      <c r="BI18" s="40">
        <v>8</v>
      </c>
      <c r="BJ18" s="40" t="s">
        <v>177</v>
      </c>
      <c r="BK18" s="50" t="s">
        <v>177</v>
      </c>
      <c r="BL18" s="50" t="s">
        <v>177</v>
      </c>
      <c r="BM18" s="40">
        <v>8</v>
      </c>
      <c r="BN18" s="40" t="s">
        <v>177</v>
      </c>
      <c r="BO18" s="40">
        <v>8</v>
      </c>
      <c r="BP18" s="40" t="s">
        <v>177</v>
      </c>
      <c r="BQ18" s="41">
        <v>0</v>
      </c>
      <c r="BR18" s="41" t="s">
        <v>177</v>
      </c>
      <c r="BS18" s="42">
        <f>IF(BQ18&gt;BT18,BQ18-BT18,0)</f>
        <v>0</v>
      </c>
      <c r="BT18" s="42">
        <v>99.19</v>
      </c>
      <c r="BU18" s="41">
        <v>91.19</v>
      </c>
      <c r="BV18" s="43">
        <v>99.19</v>
      </c>
      <c r="BW18" s="43">
        <f t="shared" si="0"/>
        <v>2</v>
      </c>
      <c r="BX18" s="43">
        <f t="shared" si="1"/>
        <v>4</v>
      </c>
      <c r="BY18" s="43">
        <f t="shared" si="2"/>
        <v>0</v>
      </c>
      <c r="BZ18" s="52">
        <v>-16</v>
      </c>
      <c r="CA18" s="52">
        <v>6</v>
      </c>
    </row>
    <row r="19" spans="1:79" ht="25.5" customHeight="1" x14ac:dyDescent="0.35">
      <c r="A19" s="44">
        <v>7</v>
      </c>
      <c r="B19" s="37" t="s">
        <v>216</v>
      </c>
      <c r="C19" s="38" t="s">
        <v>34</v>
      </c>
      <c r="D19" s="47" t="s">
        <v>15</v>
      </c>
      <c r="E19" s="50"/>
      <c r="F19" s="50"/>
      <c r="G19" s="50"/>
      <c r="H19" s="50"/>
      <c r="I19" s="40">
        <v>8</v>
      </c>
      <c r="J19" s="40" t="s">
        <v>177</v>
      </c>
      <c r="K19" s="40">
        <v>8</v>
      </c>
      <c r="L19" s="40" t="s">
        <v>177</v>
      </c>
      <c r="M19" s="40">
        <v>8</v>
      </c>
      <c r="N19" s="40" t="s">
        <v>177</v>
      </c>
      <c r="O19" s="40">
        <v>8</v>
      </c>
      <c r="P19" s="40" t="s">
        <v>177</v>
      </c>
      <c r="Q19" s="40">
        <v>8</v>
      </c>
      <c r="R19" s="40" t="s">
        <v>177</v>
      </c>
      <c r="S19" s="50"/>
      <c r="T19" s="50" t="s">
        <v>177</v>
      </c>
      <c r="U19" s="50"/>
      <c r="V19" s="50" t="s">
        <v>177</v>
      </c>
      <c r="W19" s="40">
        <v>8</v>
      </c>
      <c r="X19" s="40" t="s">
        <v>177</v>
      </c>
      <c r="Y19" s="40">
        <v>8</v>
      </c>
      <c r="Z19" s="40" t="s">
        <v>177</v>
      </c>
      <c r="AA19" s="40">
        <v>8</v>
      </c>
      <c r="AB19" s="40" t="s">
        <v>177</v>
      </c>
      <c r="AC19" s="40">
        <v>8</v>
      </c>
      <c r="AD19" s="40" t="s">
        <v>177</v>
      </c>
      <c r="AE19" s="40">
        <v>8</v>
      </c>
      <c r="AF19" s="40" t="s">
        <v>177</v>
      </c>
      <c r="AG19" s="40">
        <v>8</v>
      </c>
      <c r="AH19" s="40" t="s">
        <v>177</v>
      </c>
      <c r="AI19" s="50"/>
      <c r="AJ19" s="50" t="s">
        <v>177</v>
      </c>
      <c r="AK19" s="40" t="s">
        <v>177</v>
      </c>
      <c r="AL19" s="40" t="s">
        <v>177</v>
      </c>
      <c r="AM19" s="40">
        <v>8</v>
      </c>
      <c r="AN19" s="40" t="s">
        <v>177</v>
      </c>
      <c r="AO19" s="40">
        <v>8</v>
      </c>
      <c r="AP19" s="40" t="s">
        <v>177</v>
      </c>
      <c r="AQ19" s="40">
        <v>8</v>
      </c>
      <c r="AR19" s="40" t="s">
        <v>177</v>
      </c>
      <c r="AS19" s="40">
        <v>8</v>
      </c>
      <c r="AT19" s="40" t="s">
        <v>177</v>
      </c>
      <c r="AU19" s="50"/>
      <c r="AV19" s="50" t="s">
        <v>177</v>
      </c>
      <c r="AW19" s="50"/>
      <c r="AX19" s="50" t="s">
        <v>177</v>
      </c>
      <c r="AY19" s="40">
        <v>8</v>
      </c>
      <c r="AZ19" s="40" t="s">
        <v>177</v>
      </c>
      <c r="BA19" s="40">
        <v>8</v>
      </c>
      <c r="BB19" s="40" t="s">
        <v>177</v>
      </c>
      <c r="BC19" s="40">
        <v>8</v>
      </c>
      <c r="BD19" s="40" t="s">
        <v>177</v>
      </c>
      <c r="BE19" s="40">
        <v>8</v>
      </c>
      <c r="BF19" s="40" t="s">
        <v>177</v>
      </c>
      <c r="BG19" s="40">
        <v>8</v>
      </c>
      <c r="BH19" s="40" t="s">
        <v>177</v>
      </c>
      <c r="BI19" s="40">
        <v>8</v>
      </c>
      <c r="BJ19" s="40" t="s">
        <v>177</v>
      </c>
      <c r="BK19" s="50" t="s">
        <v>177</v>
      </c>
      <c r="BL19" s="50" t="s">
        <v>177</v>
      </c>
      <c r="BM19" s="40">
        <v>8</v>
      </c>
      <c r="BN19" s="40" t="s">
        <v>177</v>
      </c>
      <c r="BO19" s="40">
        <v>8</v>
      </c>
      <c r="BP19" s="40" t="s">
        <v>177</v>
      </c>
      <c r="BQ19" s="41">
        <v>8</v>
      </c>
      <c r="BR19" s="41">
        <v>8</v>
      </c>
      <c r="BS19" s="42">
        <f>IF(BQ19&gt;BT19,BQ19-BT19,0)</f>
        <v>0</v>
      </c>
      <c r="BT19" s="42">
        <v>103.15</v>
      </c>
      <c r="BU19" s="41">
        <v>95.15</v>
      </c>
      <c r="BV19" s="43">
        <v>95.15</v>
      </c>
      <c r="BW19" s="43">
        <f t="shared" si="0"/>
        <v>0</v>
      </c>
      <c r="BX19" s="43">
        <f t="shared" si="1"/>
        <v>0</v>
      </c>
      <c r="BY19" s="43">
        <f t="shared" si="2"/>
        <v>0</v>
      </c>
      <c r="BZ19" s="52">
        <v>-16</v>
      </c>
      <c r="CA19" s="52" t="s">
        <v>177</v>
      </c>
    </row>
    <row r="20" spans="1:79" ht="25.5" customHeight="1" x14ac:dyDescent="0.35">
      <c r="A20" s="45">
        <v>8</v>
      </c>
      <c r="B20" s="37" t="s">
        <v>217</v>
      </c>
      <c r="C20" s="38" t="s">
        <v>35</v>
      </c>
      <c r="D20" s="47" t="s">
        <v>16</v>
      </c>
      <c r="E20" s="50"/>
      <c r="F20" s="50"/>
      <c r="G20" s="50"/>
      <c r="H20" s="50"/>
      <c r="I20" s="40">
        <v>8</v>
      </c>
      <c r="J20" s="40" t="s">
        <v>177</v>
      </c>
      <c r="K20" s="40">
        <v>8</v>
      </c>
      <c r="L20" s="40">
        <v>1.5</v>
      </c>
      <c r="M20" s="40">
        <v>8</v>
      </c>
      <c r="N20" s="40" t="s">
        <v>177</v>
      </c>
      <c r="O20" s="40">
        <v>8</v>
      </c>
      <c r="P20" s="40" t="s">
        <v>177</v>
      </c>
      <c r="Q20" s="40">
        <v>8</v>
      </c>
      <c r="R20" s="40">
        <v>1</v>
      </c>
      <c r="S20" s="50"/>
      <c r="T20" s="50" t="s">
        <v>177</v>
      </c>
      <c r="U20" s="50"/>
      <c r="V20" s="50" t="s">
        <v>177</v>
      </c>
      <c r="W20" s="40">
        <v>8</v>
      </c>
      <c r="X20" s="40" t="s">
        <v>177</v>
      </c>
      <c r="Y20" s="40">
        <v>8</v>
      </c>
      <c r="Z20" s="40" t="s">
        <v>177</v>
      </c>
      <c r="AA20" s="40">
        <v>8</v>
      </c>
      <c r="AB20" s="40" t="s">
        <v>177</v>
      </c>
      <c r="AC20" s="40" t="s">
        <v>177</v>
      </c>
      <c r="AD20" s="40" t="s">
        <v>177</v>
      </c>
      <c r="AE20" s="40" t="s">
        <v>177</v>
      </c>
      <c r="AF20" s="40" t="s">
        <v>177</v>
      </c>
      <c r="AG20" s="40">
        <v>8</v>
      </c>
      <c r="AH20" s="40" t="s">
        <v>177</v>
      </c>
      <c r="AI20" s="50"/>
      <c r="AJ20" s="50" t="s">
        <v>177</v>
      </c>
      <c r="AK20" s="40">
        <v>8</v>
      </c>
      <c r="AL20" s="40" t="s">
        <v>177</v>
      </c>
      <c r="AM20" s="40">
        <v>8</v>
      </c>
      <c r="AN20" s="40" t="s">
        <v>177</v>
      </c>
      <c r="AO20" s="40">
        <v>8</v>
      </c>
      <c r="AP20" s="40" t="s">
        <v>177</v>
      </c>
      <c r="AQ20" s="40">
        <v>8</v>
      </c>
      <c r="AR20" s="40" t="s">
        <v>177</v>
      </c>
      <c r="AS20" s="40">
        <v>8</v>
      </c>
      <c r="AT20" s="40" t="s">
        <v>177</v>
      </c>
      <c r="AU20" s="50"/>
      <c r="AV20" s="50" t="s">
        <v>177</v>
      </c>
      <c r="AW20" s="50"/>
      <c r="AX20" s="50" t="s">
        <v>177</v>
      </c>
      <c r="AY20" s="40">
        <v>8</v>
      </c>
      <c r="AZ20" s="40" t="s">
        <v>177</v>
      </c>
      <c r="BA20" s="40">
        <v>8</v>
      </c>
      <c r="BB20" s="40" t="s">
        <v>177</v>
      </c>
      <c r="BC20" s="40">
        <v>8</v>
      </c>
      <c r="BD20" s="40" t="s">
        <v>177</v>
      </c>
      <c r="BE20" s="40">
        <v>8</v>
      </c>
      <c r="BF20" s="40">
        <v>1.5</v>
      </c>
      <c r="BG20" s="40">
        <v>8</v>
      </c>
      <c r="BH20" s="40">
        <v>1.5</v>
      </c>
      <c r="BI20" s="40">
        <v>8</v>
      </c>
      <c r="BJ20" s="40" t="s">
        <v>177</v>
      </c>
      <c r="BK20" s="50" t="s">
        <v>177</v>
      </c>
      <c r="BL20" s="50" t="s">
        <v>177</v>
      </c>
      <c r="BM20" s="40">
        <v>8</v>
      </c>
      <c r="BN20" s="40">
        <v>4</v>
      </c>
      <c r="BO20" s="40">
        <v>8</v>
      </c>
      <c r="BP20" s="40" t="s">
        <v>177</v>
      </c>
      <c r="BQ20" s="41">
        <v>16</v>
      </c>
      <c r="BR20" s="41">
        <v>16</v>
      </c>
      <c r="BS20" s="42">
        <f>IF(BQ20&gt;BT20,BQ20-BT20,0)</f>
        <v>0</v>
      </c>
      <c r="BT20" s="42">
        <v>23.53</v>
      </c>
      <c r="BU20" s="41">
        <v>15.53</v>
      </c>
      <c r="BV20" s="43">
        <v>7.53</v>
      </c>
      <c r="BW20" s="43">
        <f t="shared" si="0"/>
        <v>9.5</v>
      </c>
      <c r="BX20" s="43">
        <f t="shared" si="1"/>
        <v>0</v>
      </c>
      <c r="BY20" s="43">
        <f t="shared" si="2"/>
        <v>0</v>
      </c>
      <c r="BZ20" s="52">
        <v>-16</v>
      </c>
      <c r="CA20" s="52">
        <v>9.5</v>
      </c>
    </row>
    <row r="21" spans="1:79" ht="25.5" customHeight="1" x14ac:dyDescent="0.35">
      <c r="A21" s="45">
        <v>9</v>
      </c>
      <c r="B21" s="37" t="s">
        <v>218</v>
      </c>
      <c r="C21" s="38" t="s">
        <v>73</v>
      </c>
      <c r="D21" s="47" t="s">
        <v>15</v>
      </c>
      <c r="E21" s="50"/>
      <c r="F21" s="50"/>
      <c r="G21" s="50"/>
      <c r="H21" s="50"/>
      <c r="I21" s="40">
        <v>8</v>
      </c>
      <c r="J21" s="40" t="s">
        <v>177</v>
      </c>
      <c r="K21" s="40">
        <v>8</v>
      </c>
      <c r="L21" s="40" t="s">
        <v>177</v>
      </c>
      <c r="M21" s="40">
        <v>8</v>
      </c>
      <c r="N21" s="40" t="s">
        <v>177</v>
      </c>
      <c r="O21" s="40">
        <v>8</v>
      </c>
      <c r="P21" s="40" t="s">
        <v>177</v>
      </c>
      <c r="Q21" s="40">
        <v>8</v>
      </c>
      <c r="R21" s="40" t="s">
        <v>177</v>
      </c>
      <c r="S21" s="50"/>
      <c r="T21" s="50" t="s">
        <v>177</v>
      </c>
      <c r="U21" s="50"/>
      <c r="V21" s="50" t="s">
        <v>177</v>
      </c>
      <c r="W21" s="40">
        <v>8</v>
      </c>
      <c r="X21" s="40" t="s">
        <v>177</v>
      </c>
      <c r="Y21" s="40">
        <v>8</v>
      </c>
      <c r="Z21" s="40" t="s">
        <v>177</v>
      </c>
      <c r="AA21" s="40">
        <v>8</v>
      </c>
      <c r="AB21" s="40" t="s">
        <v>177</v>
      </c>
      <c r="AC21" s="40">
        <v>8</v>
      </c>
      <c r="AD21" s="40" t="s">
        <v>177</v>
      </c>
      <c r="AE21" s="40">
        <v>8</v>
      </c>
      <c r="AF21" s="40" t="s">
        <v>177</v>
      </c>
      <c r="AG21" s="40">
        <v>8</v>
      </c>
      <c r="AH21" s="40" t="s">
        <v>177</v>
      </c>
      <c r="AI21" s="50"/>
      <c r="AJ21" s="50" t="s">
        <v>177</v>
      </c>
      <c r="AK21" s="40">
        <v>8</v>
      </c>
      <c r="AL21" s="40" t="s">
        <v>177</v>
      </c>
      <c r="AM21" s="40">
        <v>8</v>
      </c>
      <c r="AN21" s="40" t="s">
        <v>177</v>
      </c>
      <c r="AO21" s="40">
        <v>8</v>
      </c>
      <c r="AP21" s="40" t="s">
        <v>177</v>
      </c>
      <c r="AQ21" s="40">
        <v>8</v>
      </c>
      <c r="AR21" s="40" t="s">
        <v>177</v>
      </c>
      <c r="AS21" s="40">
        <v>8</v>
      </c>
      <c r="AT21" s="40" t="s">
        <v>177</v>
      </c>
      <c r="AU21" s="50"/>
      <c r="AV21" s="50" t="s">
        <v>177</v>
      </c>
      <c r="AW21" s="50"/>
      <c r="AX21" s="50" t="s">
        <v>177</v>
      </c>
      <c r="AY21" s="40">
        <v>8</v>
      </c>
      <c r="AZ21" s="40" t="s">
        <v>177</v>
      </c>
      <c r="BA21" s="40">
        <v>8</v>
      </c>
      <c r="BB21" s="40" t="s">
        <v>177</v>
      </c>
      <c r="BC21" s="40">
        <v>8</v>
      </c>
      <c r="BD21" s="40" t="s">
        <v>177</v>
      </c>
      <c r="BE21" s="40">
        <v>8</v>
      </c>
      <c r="BF21" s="40" t="s">
        <v>177</v>
      </c>
      <c r="BG21" s="40">
        <v>8</v>
      </c>
      <c r="BH21" s="40" t="s">
        <v>177</v>
      </c>
      <c r="BI21" s="40">
        <v>8</v>
      </c>
      <c r="BJ21" s="40" t="s">
        <v>177</v>
      </c>
      <c r="BK21" s="50" t="s">
        <v>177</v>
      </c>
      <c r="BL21" s="50" t="s">
        <v>177</v>
      </c>
      <c r="BM21" s="40">
        <v>8</v>
      </c>
      <c r="BN21" s="40" t="s">
        <v>177</v>
      </c>
      <c r="BO21" s="40">
        <v>8</v>
      </c>
      <c r="BP21" s="40" t="s">
        <v>177</v>
      </c>
      <c r="BQ21" s="41">
        <v>0</v>
      </c>
      <c r="BR21" s="41" t="s">
        <v>177</v>
      </c>
      <c r="BS21" s="42">
        <f>IF(BQ21&gt;BT21,BQ21-BT21,0)</f>
        <v>0</v>
      </c>
      <c r="BT21" s="42">
        <v>34.729999999999997</v>
      </c>
      <c r="BU21" s="41">
        <v>26.73</v>
      </c>
      <c r="BV21" s="43">
        <v>34.729999999999997</v>
      </c>
      <c r="BW21" s="43">
        <f t="shared" si="0"/>
        <v>0</v>
      </c>
      <c r="BX21" s="43">
        <f t="shared" si="1"/>
        <v>0</v>
      </c>
      <c r="BY21" s="43">
        <f t="shared" si="2"/>
        <v>0</v>
      </c>
      <c r="BZ21" s="52">
        <v>-16</v>
      </c>
      <c r="CA21" s="52" t="s">
        <v>177</v>
      </c>
    </row>
    <row r="22" spans="1:79" ht="25.5" customHeight="1" x14ac:dyDescent="0.35">
      <c r="A22" s="45">
        <v>10</v>
      </c>
      <c r="B22" s="37" t="s">
        <v>219</v>
      </c>
      <c r="C22" s="38" t="s">
        <v>74</v>
      </c>
      <c r="D22" s="47" t="s">
        <v>15</v>
      </c>
      <c r="E22" s="50"/>
      <c r="F22" s="50"/>
      <c r="G22" s="50"/>
      <c r="H22" s="50"/>
      <c r="I22" s="40">
        <v>8</v>
      </c>
      <c r="J22" s="40" t="s">
        <v>177</v>
      </c>
      <c r="K22" s="40">
        <v>8</v>
      </c>
      <c r="L22" s="40" t="s">
        <v>177</v>
      </c>
      <c r="M22" s="40">
        <v>8</v>
      </c>
      <c r="N22" s="40">
        <v>1</v>
      </c>
      <c r="O22" s="40">
        <v>8</v>
      </c>
      <c r="P22" s="40" t="s">
        <v>177</v>
      </c>
      <c r="Q22" s="40">
        <v>8</v>
      </c>
      <c r="R22" s="40" t="s">
        <v>177</v>
      </c>
      <c r="S22" s="50"/>
      <c r="T22" s="50" t="s">
        <v>177</v>
      </c>
      <c r="U22" s="50"/>
      <c r="V22" s="50" t="s">
        <v>177</v>
      </c>
      <c r="W22" s="40">
        <v>8</v>
      </c>
      <c r="X22" s="40" t="s">
        <v>177</v>
      </c>
      <c r="Y22" s="40">
        <v>6.54</v>
      </c>
      <c r="Z22" s="40" t="s">
        <v>177</v>
      </c>
      <c r="AA22" s="40">
        <v>8</v>
      </c>
      <c r="AB22" s="40" t="s">
        <v>177</v>
      </c>
      <c r="AC22" s="40">
        <v>8</v>
      </c>
      <c r="AD22" s="40" t="s">
        <v>177</v>
      </c>
      <c r="AE22" s="40">
        <v>8</v>
      </c>
      <c r="AF22" s="40" t="s">
        <v>177</v>
      </c>
      <c r="AG22" s="40">
        <v>8</v>
      </c>
      <c r="AH22" s="40" t="s">
        <v>177</v>
      </c>
      <c r="AI22" s="50"/>
      <c r="AJ22" s="50" t="s">
        <v>177</v>
      </c>
      <c r="AK22" s="40">
        <v>8</v>
      </c>
      <c r="AL22" s="40" t="s">
        <v>177</v>
      </c>
      <c r="AM22" s="40">
        <v>8</v>
      </c>
      <c r="AN22" s="40" t="s">
        <v>177</v>
      </c>
      <c r="AO22" s="40">
        <v>8</v>
      </c>
      <c r="AP22" s="40" t="s">
        <v>177</v>
      </c>
      <c r="AQ22" s="40">
        <v>8</v>
      </c>
      <c r="AR22" s="40" t="s">
        <v>177</v>
      </c>
      <c r="AS22" s="40">
        <v>8</v>
      </c>
      <c r="AT22" s="40" t="s">
        <v>177</v>
      </c>
      <c r="AU22" s="50"/>
      <c r="AV22" s="50" t="s">
        <v>177</v>
      </c>
      <c r="AW22" s="50"/>
      <c r="AX22" s="50" t="s">
        <v>177</v>
      </c>
      <c r="AY22" s="40">
        <v>8</v>
      </c>
      <c r="AZ22" s="40" t="s">
        <v>177</v>
      </c>
      <c r="BA22" s="40">
        <v>8</v>
      </c>
      <c r="BB22" s="40" t="s">
        <v>177</v>
      </c>
      <c r="BC22" s="40">
        <v>8</v>
      </c>
      <c r="BD22" s="40">
        <v>2</v>
      </c>
      <c r="BE22" s="40">
        <v>8</v>
      </c>
      <c r="BF22" s="40">
        <v>1.5</v>
      </c>
      <c r="BG22" s="40">
        <v>8</v>
      </c>
      <c r="BH22" s="40">
        <v>1.5</v>
      </c>
      <c r="BI22" s="40">
        <v>8</v>
      </c>
      <c r="BJ22" s="40" t="s">
        <v>177</v>
      </c>
      <c r="BK22" s="50" t="s">
        <v>177</v>
      </c>
      <c r="BL22" s="50" t="s">
        <v>177</v>
      </c>
      <c r="BM22" s="40">
        <v>8</v>
      </c>
      <c r="BN22" s="40" t="s">
        <v>177</v>
      </c>
      <c r="BO22" s="40">
        <v>8</v>
      </c>
      <c r="BP22" s="40">
        <v>2</v>
      </c>
      <c r="BQ22" s="41">
        <v>1.46</v>
      </c>
      <c r="BR22" s="41">
        <v>1.46</v>
      </c>
      <c r="BS22" s="42">
        <f>IF(BQ22&gt;BT22,BQ22-BT22,0)</f>
        <v>0</v>
      </c>
      <c r="BT22" s="42">
        <v>93.36</v>
      </c>
      <c r="BU22" s="41">
        <v>85.36</v>
      </c>
      <c r="BV22" s="43">
        <v>91.9</v>
      </c>
      <c r="BW22" s="43">
        <f t="shared" si="0"/>
        <v>8</v>
      </c>
      <c r="BX22" s="43">
        <f t="shared" si="1"/>
        <v>0</v>
      </c>
      <c r="BY22" s="43">
        <f t="shared" si="2"/>
        <v>0</v>
      </c>
      <c r="BZ22" s="52">
        <v>-16</v>
      </c>
      <c r="CA22" s="52">
        <v>8</v>
      </c>
    </row>
    <row r="23" spans="1:79" ht="25.5" customHeight="1" x14ac:dyDescent="0.35">
      <c r="A23" s="45">
        <v>11</v>
      </c>
      <c r="B23" s="37" t="s">
        <v>220</v>
      </c>
      <c r="C23" s="48" t="s">
        <v>104</v>
      </c>
      <c r="D23" s="47" t="s">
        <v>15</v>
      </c>
      <c r="E23" s="50"/>
      <c r="F23" s="50"/>
      <c r="G23" s="50"/>
      <c r="H23" s="50"/>
      <c r="I23" s="40">
        <v>8</v>
      </c>
      <c r="J23" s="40" t="s">
        <v>177</v>
      </c>
      <c r="K23" s="40">
        <v>8</v>
      </c>
      <c r="L23" s="40" t="s">
        <v>177</v>
      </c>
      <c r="M23" s="40">
        <v>8</v>
      </c>
      <c r="N23" s="40">
        <v>0.5</v>
      </c>
      <c r="O23" s="40">
        <v>8</v>
      </c>
      <c r="P23" s="40" t="s">
        <v>177</v>
      </c>
      <c r="Q23" s="40">
        <v>8</v>
      </c>
      <c r="R23" s="40" t="s">
        <v>177</v>
      </c>
      <c r="S23" s="50"/>
      <c r="T23" s="50" t="s">
        <v>177</v>
      </c>
      <c r="U23" s="50"/>
      <c r="V23" s="50" t="s">
        <v>177</v>
      </c>
      <c r="W23" s="40">
        <v>8</v>
      </c>
      <c r="X23" s="40">
        <v>2</v>
      </c>
      <c r="Y23" s="40">
        <v>8</v>
      </c>
      <c r="Z23" s="40">
        <v>0.5</v>
      </c>
      <c r="AA23" s="40">
        <v>8</v>
      </c>
      <c r="AB23" s="40" t="s">
        <v>177</v>
      </c>
      <c r="AC23" s="40">
        <v>8</v>
      </c>
      <c r="AD23" s="40">
        <v>1.5</v>
      </c>
      <c r="AE23" s="40">
        <v>8</v>
      </c>
      <c r="AF23" s="40">
        <v>1</v>
      </c>
      <c r="AG23" s="40">
        <v>8</v>
      </c>
      <c r="AH23" s="40" t="s">
        <v>177</v>
      </c>
      <c r="AI23" s="50"/>
      <c r="AJ23" s="50" t="s">
        <v>177</v>
      </c>
      <c r="AK23" s="40">
        <v>8</v>
      </c>
      <c r="AL23" s="40">
        <v>1</v>
      </c>
      <c r="AM23" s="40">
        <v>8</v>
      </c>
      <c r="AN23" s="40">
        <v>0.5</v>
      </c>
      <c r="AO23" s="40">
        <v>8</v>
      </c>
      <c r="AP23" s="40" t="s">
        <v>177</v>
      </c>
      <c r="AQ23" s="40">
        <v>8</v>
      </c>
      <c r="AR23" s="40">
        <v>1.5</v>
      </c>
      <c r="AS23" s="40">
        <v>8</v>
      </c>
      <c r="AT23" s="40" t="s">
        <v>177</v>
      </c>
      <c r="AU23" s="50"/>
      <c r="AV23" s="50" t="s">
        <v>177</v>
      </c>
      <c r="AW23" s="50"/>
      <c r="AX23" s="50" t="s">
        <v>177</v>
      </c>
      <c r="AY23" s="40">
        <v>8</v>
      </c>
      <c r="AZ23" s="40">
        <v>1</v>
      </c>
      <c r="BA23" s="40">
        <v>8</v>
      </c>
      <c r="BB23" s="40">
        <v>1.5</v>
      </c>
      <c r="BC23" s="40">
        <v>8</v>
      </c>
      <c r="BD23" s="40">
        <v>0.5</v>
      </c>
      <c r="BE23" s="40">
        <v>8</v>
      </c>
      <c r="BF23" s="40">
        <v>2</v>
      </c>
      <c r="BG23" s="40">
        <v>8</v>
      </c>
      <c r="BH23" s="40" t="s">
        <v>177</v>
      </c>
      <c r="BI23" s="40">
        <v>8</v>
      </c>
      <c r="BJ23" s="40" t="s">
        <v>177</v>
      </c>
      <c r="BK23" s="50" t="s">
        <v>177</v>
      </c>
      <c r="BL23" s="50" t="s">
        <v>177</v>
      </c>
      <c r="BM23" s="40">
        <v>8</v>
      </c>
      <c r="BN23" s="40" t="s">
        <v>177</v>
      </c>
      <c r="BO23" s="40">
        <v>8</v>
      </c>
      <c r="BP23" s="40" t="s">
        <v>177</v>
      </c>
      <c r="BQ23" s="41">
        <v>0</v>
      </c>
      <c r="BR23" s="41" t="s">
        <v>177</v>
      </c>
      <c r="BS23" s="42">
        <f>IF(BQ23&gt;BT23,BQ23-BT23,0)</f>
        <v>0</v>
      </c>
      <c r="BT23" s="42">
        <v>56.24</v>
      </c>
      <c r="BU23" s="41">
        <v>48.24</v>
      </c>
      <c r="BV23" s="43">
        <v>56.24</v>
      </c>
      <c r="BW23" s="43">
        <f t="shared" si="0"/>
        <v>13.5</v>
      </c>
      <c r="BX23" s="43">
        <f t="shared" si="1"/>
        <v>0</v>
      </c>
      <c r="BY23" s="43">
        <f t="shared" si="2"/>
        <v>0</v>
      </c>
      <c r="BZ23" s="52">
        <v>-16</v>
      </c>
      <c r="CA23" s="52">
        <v>13.5</v>
      </c>
    </row>
    <row r="24" spans="1:79" ht="25.5" hidden="1" customHeight="1" x14ac:dyDescent="0.35">
      <c r="A24" s="45"/>
      <c r="B24" s="37"/>
      <c r="C24" s="48"/>
      <c r="D24" s="47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1"/>
      <c r="BR24" s="41"/>
      <c r="BS24" s="42"/>
      <c r="BT24" s="42"/>
      <c r="BU24" s="41"/>
      <c r="BV24" s="43">
        <f t="shared" ref="BV14:BV28" si="3">IF(BT24-BQ24&gt;0,BT24-BQ24,0)</f>
        <v>0</v>
      </c>
      <c r="BW24" s="43"/>
      <c r="BX24" s="43"/>
      <c r="BY24" s="43"/>
    </row>
    <row r="25" spans="1:79" ht="25.5" hidden="1" customHeight="1" x14ac:dyDescent="0.35">
      <c r="A25" s="45"/>
      <c r="B25" s="37"/>
      <c r="C25" s="48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1"/>
      <c r="BR25" s="41"/>
      <c r="BS25" s="42"/>
      <c r="BT25" s="42"/>
      <c r="BU25" s="41"/>
      <c r="BV25" s="43">
        <f t="shared" si="3"/>
        <v>0</v>
      </c>
      <c r="BW25" s="43"/>
      <c r="BX25" s="43"/>
      <c r="BY25" s="43"/>
    </row>
    <row r="26" spans="1:79" ht="20.25" hidden="1" customHeight="1" x14ac:dyDescent="0.35">
      <c r="A26" s="14"/>
      <c r="B26" s="13"/>
      <c r="C26" s="13"/>
      <c r="D26" s="1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1"/>
      <c r="BH26" s="21"/>
      <c r="BI26" s="21"/>
      <c r="BJ26" s="21"/>
      <c r="BK26" s="1"/>
      <c r="BL26" s="1"/>
      <c r="BM26" s="1"/>
      <c r="BN26" s="1"/>
      <c r="BO26" s="1"/>
      <c r="BP26" s="1"/>
      <c r="BQ26" s="1">
        <f>$D$7-SUMIF($E$12:$BJ$12,"AH",$E26:$BJ26)</f>
        <v>192</v>
      </c>
      <c r="BR26" s="1">
        <f t="shared" ref="BR14:BR28" si="4">IF(BT26&lt;BQ26,BT26,BQ26)</f>
        <v>8</v>
      </c>
      <c r="BS26" s="5">
        <f t="shared" ref="BS14:BS28" si="5">IF(BQ26&gt;BT26,BQ26-BT26,0)</f>
        <v>184</v>
      </c>
      <c r="BT26" s="5">
        <f t="shared" ref="BT26:BT28" si="6">BU26+8</f>
        <v>8</v>
      </c>
      <c r="BU26" s="1"/>
      <c r="BV26" s="43">
        <f t="shared" si="3"/>
        <v>0</v>
      </c>
      <c r="BW26" s="20"/>
      <c r="BX26" s="20"/>
      <c r="BY26" s="1"/>
    </row>
    <row r="27" spans="1:79" ht="20.25" hidden="1" customHeight="1" x14ac:dyDescent="0.35">
      <c r="A27" s="14"/>
      <c r="B27" s="13"/>
      <c r="C27" s="13"/>
      <c r="D27" s="1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1"/>
      <c r="BH27" s="21"/>
      <c r="BI27" s="21"/>
      <c r="BJ27" s="21"/>
      <c r="BK27" s="1"/>
      <c r="BL27" s="1"/>
      <c r="BM27" s="1"/>
      <c r="BN27" s="1"/>
      <c r="BO27" s="1"/>
      <c r="BP27" s="1"/>
      <c r="BQ27" s="1">
        <f>$D$7-SUMIF($E$12:$BJ$12,"AH",$E27:$BJ27)</f>
        <v>192</v>
      </c>
      <c r="BR27" s="1">
        <f t="shared" si="4"/>
        <v>8</v>
      </c>
      <c r="BS27" s="5">
        <f t="shared" si="5"/>
        <v>184</v>
      </c>
      <c r="BT27" s="5">
        <f t="shared" si="6"/>
        <v>8</v>
      </c>
      <c r="BU27" s="1"/>
      <c r="BV27" s="43">
        <f t="shared" si="3"/>
        <v>0</v>
      </c>
      <c r="BW27" s="20"/>
      <c r="BX27" s="20"/>
      <c r="BY27" s="1"/>
    </row>
    <row r="28" spans="1:79" ht="20.25" hidden="1" customHeight="1" x14ac:dyDescent="0.35">
      <c r="A28" s="14"/>
      <c r="B28" s="13"/>
      <c r="C28" s="13"/>
      <c r="D28" s="1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1"/>
      <c r="BH28" s="21"/>
      <c r="BI28" s="21"/>
      <c r="BJ28" s="21"/>
      <c r="BK28" s="1"/>
      <c r="BL28" s="1"/>
      <c r="BM28" s="1"/>
      <c r="BN28" s="1"/>
      <c r="BO28" s="1"/>
      <c r="BP28" s="1"/>
      <c r="BQ28" s="1">
        <f>$D$7-SUMIF($E$12:$BJ$12,"AH",$E28:$BJ28)</f>
        <v>192</v>
      </c>
      <c r="BR28" s="1">
        <f t="shared" si="4"/>
        <v>8</v>
      </c>
      <c r="BS28" s="5">
        <f t="shared" si="5"/>
        <v>184</v>
      </c>
      <c r="BT28" s="5">
        <f t="shared" si="6"/>
        <v>8</v>
      </c>
      <c r="BU28" s="1"/>
      <c r="BV28" s="43">
        <f t="shared" si="3"/>
        <v>0</v>
      </c>
      <c r="BW28" s="20"/>
      <c r="BX28" s="20"/>
      <c r="BY28" s="1"/>
    </row>
    <row r="29" spans="1:79" ht="16" x14ac:dyDescent="0.35">
      <c r="A29" s="16"/>
      <c r="I29" s="50"/>
      <c r="J29" s="15"/>
      <c r="K29" s="9" t="s">
        <v>18</v>
      </c>
      <c r="L29" s="9"/>
      <c r="Q29" s="23"/>
      <c r="R29" s="9"/>
      <c r="S29" s="16" t="s">
        <v>63</v>
      </c>
      <c r="T29" s="9"/>
      <c r="W29" s="53"/>
      <c r="X29" s="54"/>
      <c r="Y29" s="55"/>
    </row>
    <row r="30" spans="1:79" ht="26.25" customHeight="1" x14ac:dyDescent="0.3">
      <c r="A30" s="16"/>
      <c r="BQ30" s="22"/>
    </row>
    <row r="31" spans="1:79" ht="19.5" customHeight="1" x14ac:dyDescent="0.3">
      <c r="A31" s="17" t="s">
        <v>20</v>
      </c>
      <c r="B31" s="18" t="s">
        <v>21</v>
      </c>
      <c r="C31" s="18"/>
      <c r="O31" s="22"/>
      <c r="P31" s="22"/>
      <c r="BQ31" s="7"/>
      <c r="BS31" s="16"/>
      <c r="BT31" s="16"/>
    </row>
    <row r="32" spans="1:79" ht="19.5" customHeight="1" x14ac:dyDescent="0.3">
      <c r="A32" s="18" t="s">
        <v>43</v>
      </c>
      <c r="B32" s="18" t="s">
        <v>44</v>
      </c>
      <c r="C32" s="18"/>
    </row>
    <row r="33" spans="1:76" ht="19.5" customHeight="1" x14ac:dyDescent="0.3">
      <c r="A33" s="18" t="s">
        <v>45</v>
      </c>
      <c r="B33" s="18" t="s">
        <v>46</v>
      </c>
      <c r="C33" s="18"/>
    </row>
    <row r="34" spans="1:76" ht="19.5" customHeight="1" x14ac:dyDescent="0.3">
      <c r="A34" s="18" t="s">
        <v>47</v>
      </c>
      <c r="B34" s="18" t="s">
        <v>51</v>
      </c>
      <c r="C34" s="18"/>
    </row>
    <row r="35" spans="1:76" ht="19.5" customHeight="1" x14ac:dyDescent="0.3">
      <c r="A35" s="2" t="s">
        <v>22</v>
      </c>
      <c r="B35" s="2" t="s">
        <v>52</v>
      </c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</row>
    <row r="36" spans="1:76" ht="19.5" customHeight="1" x14ac:dyDescent="0.3">
      <c r="A36" s="2" t="s">
        <v>9</v>
      </c>
      <c r="B36" s="2" t="s">
        <v>53</v>
      </c>
      <c r="C36" s="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</row>
    <row r="37" spans="1:76" ht="19.5" customHeight="1" x14ac:dyDescent="0.3">
      <c r="A37" s="18" t="s">
        <v>23</v>
      </c>
      <c r="B37" s="18" t="s">
        <v>55</v>
      </c>
      <c r="C37" s="18"/>
    </row>
    <row r="38" spans="1:76" ht="19.5" customHeight="1" x14ac:dyDescent="0.3">
      <c r="A38" s="18" t="s">
        <v>24</v>
      </c>
      <c r="B38" s="18" t="s">
        <v>54</v>
      </c>
      <c r="C38" s="18"/>
    </row>
    <row r="39" spans="1:76" ht="19.5" customHeight="1" x14ac:dyDescent="0.3">
      <c r="A39" s="18" t="s">
        <v>66</v>
      </c>
      <c r="B39" s="18" t="s">
        <v>67</v>
      </c>
      <c r="C39" s="18"/>
      <c r="AI39" s="84" t="str">
        <f>'1_Salary calculation sheet_給与計算'!X20</f>
        <v>Ngày/date 09 tháng/month 4 năm/year 2020</v>
      </c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</row>
    <row r="40" spans="1:76" ht="41.25" customHeight="1" x14ac:dyDescent="0.35">
      <c r="C40" s="25"/>
      <c r="D40" s="51" t="s">
        <v>71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85"/>
      <c r="P40" s="85"/>
      <c r="Q40" s="85"/>
      <c r="R40" s="85"/>
      <c r="S40" s="85"/>
      <c r="T40" s="85"/>
      <c r="U40" s="85"/>
      <c r="V40" s="27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86" t="s">
        <v>72</v>
      </c>
      <c r="AN40" s="86"/>
      <c r="AO40" s="83"/>
      <c r="AP40" s="83"/>
      <c r="AQ40" s="83"/>
      <c r="AR40" s="83"/>
      <c r="AS40" s="83"/>
      <c r="AT40" s="83"/>
      <c r="AU40" s="83"/>
    </row>
    <row r="41" spans="1:76" ht="16" x14ac:dyDescent="0.35">
      <c r="C41" s="25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8"/>
      <c r="P41" s="28"/>
      <c r="Q41" s="28"/>
      <c r="R41" s="28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:76" ht="69" customHeight="1" x14ac:dyDescent="0.35">
      <c r="C42" s="25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8"/>
      <c r="P42" s="28"/>
      <c r="Q42" s="28"/>
      <c r="R42" s="28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:76" ht="16" x14ac:dyDescent="0.35">
      <c r="C43" s="25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8"/>
      <c r="P43" s="28"/>
      <c r="Q43" s="28"/>
      <c r="R43" s="28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76" ht="96.75" customHeight="1" x14ac:dyDescent="0.35">
      <c r="C44" s="25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8"/>
      <c r="P44" s="28"/>
      <c r="Q44" s="28"/>
      <c r="R44" s="28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76" s="19" customFormat="1" ht="16" x14ac:dyDescent="0.35">
      <c r="C45" s="25"/>
      <c r="D45" s="25" t="s">
        <v>69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82"/>
      <c r="P45" s="82"/>
      <c r="Q45" s="82"/>
      <c r="R45" s="82"/>
      <c r="S45" s="82"/>
      <c r="T45" s="82"/>
      <c r="U45" s="82"/>
      <c r="V45" s="29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83" t="s">
        <v>50</v>
      </c>
      <c r="AN45" s="83"/>
      <c r="AO45" s="83"/>
      <c r="AP45" s="83"/>
      <c r="AQ45" s="83"/>
      <c r="AR45" s="83"/>
      <c r="AS45" s="83"/>
      <c r="AT45" s="83"/>
      <c r="AU45" s="83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</row>
    <row r="46" spans="1:76" ht="16" x14ac:dyDescent="0.35">
      <c r="C46" s="25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8"/>
      <c r="P46" s="28"/>
      <c r="Q46" s="28"/>
      <c r="R46" s="28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1:76" x14ac:dyDescent="0.3">
      <c r="O47" s="3"/>
      <c r="P47" s="3"/>
      <c r="Q47" s="4"/>
      <c r="R47" s="4"/>
    </row>
    <row r="53" spans="39:39" x14ac:dyDescent="0.3">
      <c r="AM53" s="16" t="s">
        <v>40</v>
      </c>
    </row>
  </sheetData>
  <mergeCells count="53">
    <mergeCell ref="AO9:AP9"/>
    <mergeCell ref="S9:T9"/>
    <mergeCell ref="AE9:AF9"/>
    <mergeCell ref="AG9:AH9"/>
    <mergeCell ref="AI9:AJ9"/>
    <mergeCell ref="AK9:AL9"/>
    <mergeCell ref="AM9:AN9"/>
    <mergeCell ref="U9:V9"/>
    <mergeCell ref="W9:X9"/>
    <mergeCell ref="Y9:Z9"/>
    <mergeCell ref="AA9:AB9"/>
    <mergeCell ref="AC9:AD9"/>
    <mergeCell ref="O45:U45"/>
    <mergeCell ref="AM45:AU45"/>
    <mergeCell ref="AI39:AY39"/>
    <mergeCell ref="O40:U40"/>
    <mergeCell ref="AM40:AU40"/>
    <mergeCell ref="BT9:BT12"/>
    <mergeCell ref="BR11:BR12"/>
    <mergeCell ref="BS11:BS12"/>
    <mergeCell ref="BV9:BV12"/>
    <mergeCell ref="BW9:BY9"/>
    <mergeCell ref="BW10:BW11"/>
    <mergeCell ref="BX10:BX11"/>
    <mergeCell ref="BY10:BY11"/>
    <mergeCell ref="BC9:BD9"/>
    <mergeCell ref="BE9:BF9"/>
    <mergeCell ref="BI9:BJ9"/>
    <mergeCell ref="BQ9:BQ12"/>
    <mergeCell ref="BR9:BS10"/>
    <mergeCell ref="BG9:BH9"/>
    <mergeCell ref="BO9:BP9"/>
    <mergeCell ref="AS9:AT9"/>
    <mergeCell ref="AU9:AV9"/>
    <mergeCell ref="AW9:AX9"/>
    <mergeCell ref="AY9:AZ9"/>
    <mergeCell ref="BA9:BB9"/>
    <mergeCell ref="A2:BU2"/>
    <mergeCell ref="A3:BU3"/>
    <mergeCell ref="A9:A12"/>
    <mergeCell ref="B9:B12"/>
    <mergeCell ref="D9:D12"/>
    <mergeCell ref="E9:F9"/>
    <mergeCell ref="G9:H9"/>
    <mergeCell ref="I9:J9"/>
    <mergeCell ref="K9:L9"/>
    <mergeCell ref="M9:N9"/>
    <mergeCell ref="O9:P9"/>
    <mergeCell ref="Q9:R9"/>
    <mergeCell ref="AQ9:AR9"/>
    <mergeCell ref="BU9:BU12"/>
    <mergeCell ref="BK9:BL9"/>
    <mergeCell ref="BM9:BN9"/>
  </mergeCells>
  <phoneticPr fontId="7"/>
  <pageMargins left="0.37" right="0.17" top="0.42" bottom="0.75" header="0.3" footer="0.3"/>
  <pageSetup paperSize="9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F814-91BA-41C0-ADE3-A350A87A8CC8}">
  <dimension ref="B1:F4"/>
  <sheetViews>
    <sheetView workbookViewId="0">
      <selection activeCell="B4" sqref="B4"/>
    </sheetView>
  </sheetViews>
  <sheetFormatPr defaultRowHeight="15.5" x14ac:dyDescent="0.55000000000000004"/>
  <cols>
    <col min="1" max="1" width="8.6640625" style="90"/>
    <col min="2" max="2" width="29" style="90" customWidth="1"/>
    <col min="3" max="3" width="9.1640625" style="90" bestFit="1" customWidth="1"/>
    <col min="4" max="5" width="10.1640625" style="90" bestFit="1" customWidth="1"/>
    <col min="6" max="6" width="20.25" style="90" bestFit="1" customWidth="1"/>
    <col min="7" max="16384" width="8.6640625" style="90"/>
  </cols>
  <sheetData>
    <row r="1" spans="2:6" ht="23" customHeight="1" x14ac:dyDescent="0.55000000000000004">
      <c r="B1" s="90" t="s">
        <v>228</v>
      </c>
    </row>
    <row r="2" spans="2:6" ht="31" customHeight="1" x14ac:dyDescent="0.55000000000000004">
      <c r="B2" s="223" t="s">
        <v>227</v>
      </c>
    </row>
    <row r="3" spans="2:6" ht="28" customHeight="1" x14ac:dyDescent="0.55000000000000004">
      <c r="B3" s="219" t="s">
        <v>163</v>
      </c>
      <c r="C3" s="224">
        <v>1490000</v>
      </c>
      <c r="D3" s="219">
        <v>20</v>
      </c>
      <c r="E3" s="224">
        <f>C3*D3</f>
        <v>29800000</v>
      </c>
      <c r="F3" s="219" t="s">
        <v>192</v>
      </c>
    </row>
    <row r="4" spans="2:6" ht="24" customHeight="1" x14ac:dyDescent="0.55000000000000004">
      <c r="B4" s="219" t="s">
        <v>193</v>
      </c>
      <c r="C4" s="224">
        <v>4180000</v>
      </c>
      <c r="D4" s="219">
        <v>20</v>
      </c>
      <c r="E4" s="224">
        <f>C4*D4</f>
        <v>83600000</v>
      </c>
      <c r="F4" s="219" t="s">
        <v>210</v>
      </c>
    </row>
  </sheetData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BBC4-8E9D-4F30-A0C8-D89D36AA6D57}">
  <sheetPr>
    <pageSetUpPr fitToPage="1"/>
  </sheetPr>
  <dimension ref="B1:E21"/>
  <sheetViews>
    <sheetView showGridLines="0" view="pageBreakPreview" zoomScale="60" zoomScaleNormal="100" workbookViewId="0">
      <selection activeCell="A12" sqref="A12"/>
    </sheetView>
  </sheetViews>
  <sheetFormatPr defaultColWidth="8.5" defaultRowHeight="15.5" x14ac:dyDescent="0.55000000000000004"/>
  <cols>
    <col min="1" max="1" width="4.5" style="90" customWidth="1"/>
    <col min="2" max="2" width="4.4140625" style="90" customWidth="1"/>
    <col min="3" max="3" width="10.5" style="90" customWidth="1"/>
    <col min="4" max="4" width="59.5" style="180" customWidth="1"/>
    <col min="5" max="5" width="23.6640625" style="160" customWidth="1"/>
    <col min="6" max="6" width="5" style="90" customWidth="1"/>
    <col min="7" max="16384" width="8.5" style="90"/>
  </cols>
  <sheetData>
    <row r="1" spans="2:5" x14ac:dyDescent="0.55000000000000004">
      <c r="B1" s="90" t="s">
        <v>222</v>
      </c>
    </row>
    <row r="3" spans="2:5" x14ac:dyDescent="0.55000000000000004">
      <c r="D3" s="181" t="s">
        <v>205</v>
      </c>
    </row>
    <row r="4" spans="2:5" x14ac:dyDescent="0.55000000000000004">
      <c r="D4" s="181" t="str">
        <f>'1_Salary calculation sheet_給与計算'!A6</f>
        <v>Tháng 3 năm 2020</v>
      </c>
    </row>
    <row r="6" spans="2:5" s="160" customFormat="1" ht="36.5" customHeight="1" x14ac:dyDescent="0.55000000000000004">
      <c r="B6" s="217" t="s">
        <v>36</v>
      </c>
      <c r="C6" s="222" t="s">
        <v>203</v>
      </c>
      <c r="D6" s="218" t="s">
        <v>223</v>
      </c>
      <c r="E6" s="217" t="s">
        <v>37</v>
      </c>
    </row>
    <row r="7" spans="2:5" ht="37.5" customHeight="1" x14ac:dyDescent="0.55000000000000004">
      <c r="B7" s="219">
        <v>1</v>
      </c>
      <c r="C7" s="219" t="s">
        <v>198</v>
      </c>
      <c r="D7" s="220" t="s">
        <v>200</v>
      </c>
      <c r="E7" s="221"/>
    </row>
    <row r="8" spans="2:5" ht="37.5" customHeight="1" x14ac:dyDescent="0.55000000000000004">
      <c r="B8" s="219">
        <v>2</v>
      </c>
      <c r="C8" s="219" t="s">
        <v>198</v>
      </c>
      <c r="D8" s="220" t="s">
        <v>209</v>
      </c>
      <c r="E8" s="221"/>
    </row>
    <row r="9" spans="2:5" ht="61.5" customHeight="1" x14ac:dyDescent="0.55000000000000004">
      <c r="B9" s="219">
        <v>3</v>
      </c>
      <c r="C9" s="219" t="s">
        <v>201</v>
      </c>
      <c r="D9" s="220" t="s">
        <v>199</v>
      </c>
      <c r="E9" s="221"/>
    </row>
    <row r="10" spans="2:5" ht="44" customHeight="1" x14ac:dyDescent="0.55000000000000004">
      <c r="B10" s="219">
        <v>4</v>
      </c>
      <c r="C10" s="219" t="s">
        <v>201</v>
      </c>
      <c r="D10" s="220" t="s">
        <v>226</v>
      </c>
      <c r="E10" s="221"/>
    </row>
    <row r="11" spans="2:5" ht="64.5" customHeight="1" x14ac:dyDescent="0.55000000000000004">
      <c r="B11" s="219">
        <v>5</v>
      </c>
      <c r="C11" s="219" t="s">
        <v>204</v>
      </c>
      <c r="D11" s="220" t="s">
        <v>229</v>
      </c>
      <c r="E11" s="221"/>
    </row>
    <row r="12" spans="2:5" ht="87.5" customHeight="1" x14ac:dyDescent="0.55000000000000004">
      <c r="B12" s="219">
        <v>6</v>
      </c>
      <c r="C12" s="219" t="s">
        <v>202</v>
      </c>
      <c r="D12" s="220" t="s">
        <v>225</v>
      </c>
      <c r="E12" s="221"/>
    </row>
    <row r="13" spans="2:5" ht="41.5" customHeight="1" x14ac:dyDescent="0.55000000000000004">
      <c r="B13" s="219">
        <v>7</v>
      </c>
      <c r="C13" s="219" t="s">
        <v>207</v>
      </c>
      <c r="D13" s="220" t="s">
        <v>206</v>
      </c>
      <c r="E13" s="221"/>
    </row>
    <row r="14" spans="2:5" ht="45.5" customHeight="1" x14ac:dyDescent="0.55000000000000004">
      <c r="B14" s="219">
        <v>8</v>
      </c>
      <c r="C14" s="219" t="s">
        <v>208</v>
      </c>
      <c r="D14" s="220" t="s">
        <v>221</v>
      </c>
      <c r="E14" s="221"/>
    </row>
    <row r="16" spans="2:5" x14ac:dyDescent="0.55000000000000004">
      <c r="D16" s="90"/>
      <c r="E16" s="160" t="s">
        <v>38</v>
      </c>
    </row>
    <row r="17" spans="4:5" x14ac:dyDescent="0.55000000000000004">
      <c r="D17" s="90"/>
    </row>
    <row r="18" spans="4:5" x14ac:dyDescent="0.55000000000000004">
      <c r="D18" s="90"/>
    </row>
    <row r="19" spans="4:5" x14ac:dyDescent="0.55000000000000004">
      <c r="D19" s="90"/>
    </row>
    <row r="20" spans="4:5" x14ac:dyDescent="0.55000000000000004">
      <c r="D20" s="90"/>
    </row>
    <row r="21" spans="4:5" x14ac:dyDescent="0.55000000000000004">
      <c r="E21" s="160" t="s">
        <v>224</v>
      </c>
    </row>
  </sheetData>
  <phoneticPr fontId="7"/>
  <pageMargins left="0.7" right="0.7" top="0.59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給与計算の全体像</vt:lpstr>
      <vt:lpstr>1_Salary calculation sheet_給与計算</vt:lpstr>
      <vt:lpstr>2_Timesheet（時間管理表）_VNese</vt:lpstr>
      <vt:lpstr>算定上限額</vt:lpstr>
      <vt:lpstr>給与計算チェックリスト</vt:lpstr>
      <vt:lpstr>'1_Salary calculation sheet_給与計算'!Print_Area</vt:lpstr>
      <vt:lpstr>'2_Timesheet（時間管理表）_VNese'!Print_Area</vt:lpstr>
      <vt:lpstr>給与計算チェックリスト!Print_Area</vt:lpstr>
      <vt:lpstr>給与計算の全体像!Print_Area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2020-04-12T09:23:45Z</cp:lastPrinted>
  <dcterms:created xsi:type="dcterms:W3CDTF">2018-03-02T03:40:23Z</dcterms:created>
  <dcterms:modified xsi:type="dcterms:W3CDTF">2020-04-12T11:36:05Z</dcterms:modified>
</cp:coreProperties>
</file>